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-my.sharepoint.com/personal/aliciam_ad_unc_edu/Documents/TGS Human Resources/Students/"/>
    </mc:Choice>
  </mc:AlternateContent>
  <xr:revisionPtr revIDLastSave="0" documentId="8_{2E437174-2A40-42FB-8155-F8CCCD952ECF}" xr6:coauthVersionLast="47" xr6:coauthVersionMax="47" xr10:uidLastSave="{00000000-0000-0000-0000-000000000000}"/>
  <bookViews>
    <workbookView xWindow="-120" yWindow="-120" windowWidth="29040" windowHeight="15840" xr2:uid="{7C85078B-A1A5-426D-B694-4786C9ED950C}"/>
  </bookViews>
  <sheets>
    <sheet name="Grad" sheetId="1" r:id="rId1"/>
    <sheet name="Summer Salar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5" i="1"/>
  <c r="D24" i="1"/>
  <c r="D23" i="1"/>
  <c r="C26" i="1" s="1"/>
  <c r="C6" i="1"/>
  <c r="C30" i="1" l="1"/>
  <c r="H8" i="2"/>
  <c r="D9" i="2"/>
  <c r="D10" i="2"/>
  <c r="D11" i="2"/>
  <c r="D8" i="2"/>
  <c r="F5" i="2"/>
  <c r="E9" i="2" s="1"/>
  <c r="F9" i="2" s="1"/>
  <c r="F4" i="2"/>
  <c r="F15" i="2" s="1"/>
  <c r="H11" i="2"/>
  <c r="H9" i="2"/>
  <c r="D4" i="1"/>
  <c r="D9" i="1"/>
  <c r="D5" i="1"/>
  <c r="C9" i="1" l="1"/>
  <c r="C7" i="1"/>
  <c r="C32" i="1"/>
  <c r="C31" i="1"/>
  <c r="C34" i="1" s="1"/>
  <c r="C11" i="1"/>
  <c r="C13" i="1" s="1"/>
  <c r="E8" i="2"/>
  <c r="F8" i="2" s="1"/>
  <c r="E11" i="2"/>
  <c r="F11" i="2" s="1"/>
  <c r="E10" i="2"/>
  <c r="F10" i="2" s="1"/>
  <c r="F13" i="2" l="1"/>
  <c r="F17" i="2" s="1"/>
  <c r="C12" i="1"/>
  <c r="C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Walter M Jr</author>
  </authors>
  <commentList>
    <comment ref="A1" authorId="0" shapeId="0" xr:uid="{52CC4AA8-9941-4670-81F6-87A78DCF1FC7}">
      <text>
        <r>
          <rPr>
            <sz val="9"/>
            <color indexed="81"/>
            <rFont val="Tahoma"/>
            <family val="2"/>
          </rPr>
          <t>https://gradschool.unc.edu/facultystaff/funding/calculator.html</t>
        </r>
      </text>
    </comment>
    <comment ref="A21" authorId="0" shapeId="0" xr:uid="{0D8678CD-E62D-42DC-9FB1-4FBC6A3B167C}">
      <text>
        <r>
          <rPr>
            <sz val="9"/>
            <color indexed="81"/>
            <rFont val="Tahoma"/>
            <family val="2"/>
          </rPr>
          <t>https://gradschool.unc.edu/facultystaff/funding/calculator.html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Walter M Jr</author>
  </authors>
  <commentList>
    <comment ref="B8" authorId="0" shapeId="0" xr:uid="{13B57CF9-488A-4619-A5BC-875DF4506AA1}">
      <text>
        <r>
          <rPr>
            <b/>
            <sz val="7"/>
            <color indexed="81"/>
            <rFont val="Tahoma"/>
            <family val="2"/>
          </rPr>
          <t xml:space="preserve">Enter the Monday after Spring Commencement
</t>
        </r>
      </text>
    </comment>
    <comment ref="C11" authorId="0" shapeId="0" xr:uid="{9267133D-F423-44B5-99F2-4019BFBF8096}">
      <text>
        <r>
          <rPr>
            <b/>
            <sz val="7"/>
            <color indexed="81"/>
            <rFont val="Tahoma"/>
            <family val="2"/>
          </rPr>
          <t>Enter the last work day before fall classes begin.</t>
        </r>
      </text>
    </comment>
  </commentList>
</comments>
</file>

<file path=xl/sharedStrings.xml><?xml version="1.0" encoding="utf-8"?>
<sst xmlns="http://schemas.openxmlformats.org/spreadsheetml/2006/main" count="37" uniqueCount="25">
  <si>
    <t>Last month</t>
  </si>
  <si>
    <t>Begin Date</t>
  </si>
  <si>
    <t>Annual Rate</t>
  </si>
  <si>
    <t>Monthly Stipend</t>
  </si>
  <si>
    <t>First month</t>
  </si>
  <si>
    <t>Total Payments</t>
  </si>
  <si>
    <t>Graduate Student Stipend Calculator</t>
  </si>
  <si>
    <t>Summer Salary Calculator</t>
  </si>
  <si>
    <t>Allowable Earnings: 1/3 of 9 month salary</t>
  </si>
  <si>
    <t>May</t>
  </si>
  <si>
    <t>June</t>
  </si>
  <si>
    <t xml:space="preserve">July </t>
  </si>
  <si>
    <t>August</t>
  </si>
  <si>
    <t>End Date</t>
  </si>
  <si>
    <t>Work Days</t>
  </si>
  <si>
    <t>Daily Rate</t>
  </si>
  <si>
    <t>Amount Paid</t>
  </si>
  <si>
    <t>Monthly Rate (Divide nine-month salary by 9)</t>
  </si>
  <si>
    <t>Maximum that can be Earned</t>
  </si>
  <si>
    <t>Amount over the allowable one-third amount - Reduce Pay</t>
  </si>
  <si>
    <t>Start Date</t>
  </si>
  <si>
    <t>Pay Through Date</t>
  </si>
  <si>
    <t>Actual Payment Amount</t>
  </si>
  <si>
    <t>Expected Job End Date</t>
  </si>
  <si>
    <t># of months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</si>
</sst>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0" xfId="1" applyFon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2" fillId="0" borderId="0" xfId="0" applyFont="1"/>
    <xf numFmtId="0" fontId="2" fillId="2" borderId="10" xfId="0" applyFont="1" applyFill="1" applyBorder="1" applyAlignment="1">
      <alignment horizontal="centerContinuous" vertical="top"/>
    </xf>
    <xf numFmtId="0" fontId="0" fillId="2" borderId="11" xfId="0" applyFill="1" applyBorder="1" applyAlignment="1">
      <alignment horizontal="centerContinuous"/>
    </xf>
    <xf numFmtId="14" fontId="0" fillId="2" borderId="11" xfId="0" applyNumberFormat="1" applyFill="1" applyBorder="1" applyAlignment="1">
      <alignment horizontal="centerContinuous"/>
    </xf>
    <xf numFmtId="0" fontId="0" fillId="2" borderId="12" xfId="0" applyFill="1" applyBorder="1" applyAlignment="1">
      <alignment horizontal="centerContinuous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 applyBorder="1"/>
    <xf numFmtId="0" fontId="2" fillId="0" borderId="5" xfId="0" applyFont="1" applyBorder="1"/>
    <xf numFmtId="165" fontId="0" fillId="0" borderId="0" xfId="0" applyNumberFormat="1"/>
    <xf numFmtId="165" fontId="0" fillId="4" borderId="1" xfId="0" applyNumberFormat="1" applyFill="1" applyBorder="1"/>
    <xf numFmtId="0" fontId="0" fillId="2" borderId="11" xfId="0" applyFill="1" applyBorder="1" applyAlignment="1">
      <alignment horizontal="centerContinuous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8" xfId="0" applyBorder="1" applyAlignment="1">
      <alignment wrapText="1"/>
    </xf>
    <xf numFmtId="164" fontId="2" fillId="0" borderId="0" xfId="1" applyNumberFormat="1" applyFont="1" applyBorder="1"/>
    <xf numFmtId="14" fontId="0" fillId="2" borderId="11" xfId="0" applyNumberFormat="1" applyFill="1" applyBorder="1" applyAlignment="1">
      <alignment horizontal="centerContinuous" wrapText="1"/>
    </xf>
    <xf numFmtId="14" fontId="0" fillId="0" borderId="3" xfId="0" applyNumberFormat="1" applyBorder="1" applyAlignment="1">
      <alignment wrapText="1"/>
    </xf>
    <xf numFmtId="14" fontId="0" fillId="0" borderId="0" xfId="0" applyNumberFormat="1" applyAlignment="1">
      <alignment wrapText="1"/>
    </xf>
    <xf numFmtId="164" fontId="2" fillId="0" borderId="0" xfId="1" applyNumberFormat="1" applyFont="1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8" xfId="0" applyNumberFormat="1" applyBorder="1" applyAlignment="1">
      <alignment wrapText="1"/>
    </xf>
    <xf numFmtId="43" fontId="0" fillId="0" borderId="0" xfId="1" applyFont="1" applyAlignment="1">
      <alignment wrapText="1"/>
    </xf>
    <xf numFmtId="164" fontId="2" fillId="3" borderId="1" xfId="1" applyNumberFormat="1" applyFont="1" applyFill="1" applyBorder="1"/>
    <xf numFmtId="164" fontId="2" fillId="0" borderId="1" xfId="1" applyNumberFormat="1" applyFont="1" applyFill="1" applyBorder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43" fontId="0" fillId="0" borderId="0" xfId="1" applyFont="1" applyFill="1" applyBorder="1" applyAlignment="1">
      <alignment wrapText="1"/>
    </xf>
    <xf numFmtId="164" fontId="0" fillId="3" borderId="1" xfId="1" applyNumberFormat="1" applyFont="1" applyFill="1" applyBorder="1"/>
    <xf numFmtId="14" fontId="0" fillId="3" borderId="1" xfId="0" applyNumberFormat="1" applyFill="1" applyBorder="1"/>
    <xf numFmtId="43" fontId="0" fillId="0" borderId="1" xfId="1" applyFont="1" applyFill="1" applyBorder="1"/>
  </cellXfs>
  <cellStyles count="2">
    <cellStyle name="Comma" xfId="1" builtinId="3"/>
    <cellStyle name="Normal" xfId="0" builtinId="0"/>
  </cellStyles>
  <dxfs count="2">
    <dxf>
      <font>
        <color theme="1"/>
      </font>
      <fill>
        <patternFill>
          <bgColor theme="5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87DC-A095-40E6-BB59-E4B08785034F}">
  <dimension ref="A1:F35"/>
  <sheetViews>
    <sheetView tabSelected="1" zoomScale="140" zoomScaleNormal="140" workbookViewId="0">
      <selection activeCell="J15" sqref="J15"/>
    </sheetView>
  </sheetViews>
  <sheetFormatPr defaultRowHeight="15" x14ac:dyDescent="0.25"/>
  <cols>
    <col min="1" max="1" width="8.140625" customWidth="1"/>
    <col min="2" max="2" width="24.140625" bestFit="1" customWidth="1"/>
    <col min="3" max="3" width="13" style="1" customWidth="1"/>
    <col min="4" max="4" width="12.42578125" hidden="1" customWidth="1"/>
    <col min="6" max="6" width="12.28515625" bestFit="1" customWidth="1"/>
  </cols>
  <sheetData>
    <row r="1" spans="1:6" ht="30" customHeight="1" thickBot="1" x14ac:dyDescent="0.3">
      <c r="A1" s="14" t="s">
        <v>6</v>
      </c>
      <c r="B1" s="15"/>
      <c r="C1" s="16"/>
      <c r="D1" s="15"/>
      <c r="E1" s="17"/>
    </row>
    <row r="2" spans="1:6" x14ac:dyDescent="0.25">
      <c r="A2" s="2"/>
      <c r="B2" s="3"/>
      <c r="C2" s="4"/>
      <c r="D2" s="3"/>
      <c r="E2" s="5"/>
    </row>
    <row r="3" spans="1:6" x14ac:dyDescent="0.25">
      <c r="A3" s="6"/>
      <c r="B3" s="13" t="s">
        <v>22</v>
      </c>
      <c r="C3" s="42">
        <v>20000</v>
      </c>
      <c r="E3" s="7"/>
      <c r="F3" s="19"/>
    </row>
    <row r="4" spans="1:6" x14ac:dyDescent="0.25">
      <c r="A4" s="6"/>
      <c r="B4" s="13" t="s">
        <v>20</v>
      </c>
      <c r="C4" s="43">
        <v>45155</v>
      </c>
      <c r="D4">
        <f>IF(NETWORKDAYS(C4,(DATE(YEAR(C4),MONTH(C4),DAY(EOMONTH(C4,0)))))=0,0,NETWORKDAYS(C4,(DATE(YEAR(C4),MONTH(C4),DAY(EOMONTH(C4,0)))))/NETWORKDAYS(DATE(YEAR(C4),MONTH(C4),1),DATE(YEAR(C4),MONTH(C4),DAY(EOMONTH(C4,0)))))</f>
        <v>0.47826086956521741</v>
      </c>
      <c r="E4" s="7"/>
    </row>
    <row r="5" spans="1:6" x14ac:dyDescent="0.25">
      <c r="A5" s="6"/>
      <c r="B5" s="13" t="s">
        <v>21</v>
      </c>
      <c r="C5" s="43">
        <v>45427</v>
      </c>
      <c r="D5">
        <f>IF(NETWORKDAYS(DATE(YEAR(C5),MONTH(C5),1),C5)=0,0,(NETWORKDAYS(DATE(YEAR(C5),MONTH(C5),1),C5))/NETWORKDAYS(DATE(YEAR(C5),MONTH(C5),1),DATE(YEAR(C5),MONTH(C5),DAY(EOMONTH(C5,0)))))</f>
        <v>0.47826086956521741</v>
      </c>
      <c r="E5" s="7"/>
    </row>
    <row r="6" spans="1:6" x14ac:dyDescent="0.25">
      <c r="A6" s="6"/>
      <c r="B6" s="13" t="s">
        <v>23</v>
      </c>
      <c r="C6" s="1">
        <f>C5+1</f>
        <v>45428</v>
      </c>
      <c r="E6" s="7"/>
    </row>
    <row r="7" spans="1:6" x14ac:dyDescent="0.25">
      <c r="A7" s="6"/>
      <c r="B7" s="13" t="s">
        <v>24</v>
      </c>
      <c r="C7">
        <f>ROUND(12-(MONTH(C4))+(MONTH(C5)-1)+SUM(D4:D5),4)</f>
        <v>8.9565000000000001</v>
      </c>
      <c r="E7" s="7"/>
    </row>
    <row r="8" spans="1:6" x14ac:dyDescent="0.25">
      <c r="A8" s="6"/>
      <c r="B8" s="13"/>
      <c r="E8" s="7"/>
    </row>
    <row r="9" spans="1:6" x14ac:dyDescent="0.25">
      <c r="A9" s="6"/>
      <c r="B9" t="s">
        <v>2</v>
      </c>
      <c r="C9" s="44">
        <f>ROUND(C3/SUM(D4:D9)*12,2)</f>
        <v>26796.12</v>
      </c>
      <c r="D9">
        <f>(YEAR(C5)-YEAR(C4))*12-MONTH(C4)+MONTH(C5)-1</f>
        <v>8</v>
      </c>
      <c r="E9" s="7"/>
    </row>
    <row r="10" spans="1:6" x14ac:dyDescent="0.25">
      <c r="A10" s="6"/>
      <c r="C10" s="8"/>
      <c r="E10" s="7"/>
    </row>
    <row r="11" spans="1:6" x14ac:dyDescent="0.25">
      <c r="A11" s="6"/>
      <c r="B11" t="s">
        <v>3</v>
      </c>
      <c r="C11" s="8">
        <f>ROUND(C9/12,2)</f>
        <v>2233.0100000000002</v>
      </c>
      <c r="E11" s="7"/>
    </row>
    <row r="12" spans="1:6" x14ac:dyDescent="0.25">
      <c r="A12" s="6"/>
      <c r="B12" t="s">
        <v>4</v>
      </c>
      <c r="C12" s="8">
        <f>ROUND(C11*D4,2)</f>
        <v>1067.96</v>
      </c>
      <c r="E12" s="7"/>
    </row>
    <row r="13" spans="1:6" x14ac:dyDescent="0.25">
      <c r="A13" s="6"/>
      <c r="B13" t="s">
        <v>0</v>
      </c>
      <c r="C13" s="8">
        <f>ROUND(C11*D5,2)</f>
        <v>1067.96</v>
      </c>
      <c r="E13" s="7"/>
    </row>
    <row r="14" spans="1:6" x14ac:dyDescent="0.25">
      <c r="A14" s="6"/>
      <c r="C14" s="8"/>
      <c r="E14" s="7"/>
    </row>
    <row r="15" spans="1:6" x14ac:dyDescent="0.25">
      <c r="A15" s="6"/>
      <c r="B15" t="s">
        <v>5</v>
      </c>
      <c r="C15" s="8">
        <f>C11*D9+SUM(C12:C13)</f>
        <v>20000</v>
      </c>
      <c r="E15" s="7"/>
    </row>
    <row r="16" spans="1:6" ht="15.75" thickBot="1" x14ac:dyDescent="0.3">
      <c r="A16" s="9"/>
      <c r="B16" s="10"/>
      <c r="C16" s="11"/>
      <c r="D16" s="10"/>
      <c r="E16" s="12"/>
    </row>
    <row r="20" spans="1:5" ht="15.75" thickBot="1" x14ac:dyDescent="0.3"/>
    <row r="21" spans="1:5" ht="15.75" thickBot="1" x14ac:dyDescent="0.3">
      <c r="A21" s="14" t="s">
        <v>6</v>
      </c>
      <c r="B21" s="15"/>
      <c r="C21" s="16"/>
      <c r="D21" s="15"/>
      <c r="E21" s="17"/>
    </row>
    <row r="22" spans="1:5" x14ac:dyDescent="0.25">
      <c r="A22" s="2"/>
      <c r="B22" s="3"/>
      <c r="C22" s="4"/>
      <c r="D22" s="3"/>
      <c r="E22" s="5"/>
    </row>
    <row r="23" spans="1:5" x14ac:dyDescent="0.25">
      <c r="A23" s="6"/>
      <c r="B23" s="13" t="s">
        <v>20</v>
      </c>
      <c r="C23" s="43">
        <v>45155</v>
      </c>
      <c r="D23">
        <f>IF(NETWORKDAYS(C23,(DATE(YEAR(C23),MONTH(C23),DAY(EOMONTH(C23,0)))))=0,0,NETWORKDAYS(C23,(DATE(YEAR(C23),MONTH(C23),DAY(EOMONTH(C23,0)))))/NETWORKDAYS(DATE(YEAR(C23),MONTH(C23),1),DATE(YEAR(C23),MONTH(C23),DAY(EOMONTH(C23,0)))))</f>
        <v>0.47826086956521741</v>
      </c>
      <c r="E23" s="7"/>
    </row>
    <row r="24" spans="1:5" x14ac:dyDescent="0.25">
      <c r="A24" s="6"/>
      <c r="B24" s="13" t="s">
        <v>21</v>
      </c>
      <c r="C24" s="43">
        <v>45427</v>
      </c>
      <c r="D24">
        <f>IF(NETWORKDAYS(DATE(YEAR(C24),MONTH(C24),1),C24)=0,0,(NETWORKDAYS(DATE(YEAR(C24),MONTH(C24),1),C24))/NETWORKDAYS(DATE(YEAR(C24),MONTH(C24),1),DATE(YEAR(C24),MONTH(C24),DAY(EOMONTH(C24,0)))))</f>
        <v>0.47826086956521741</v>
      </c>
      <c r="E24" s="7"/>
    </row>
    <row r="25" spans="1:5" x14ac:dyDescent="0.25">
      <c r="A25" s="6"/>
      <c r="B25" s="13" t="s">
        <v>23</v>
      </c>
      <c r="C25" s="1">
        <f>C24+1</f>
        <v>45428</v>
      </c>
      <c r="E25" s="7"/>
    </row>
    <row r="26" spans="1:5" x14ac:dyDescent="0.25">
      <c r="A26" s="6"/>
      <c r="B26" s="13" t="s">
        <v>24</v>
      </c>
      <c r="C26">
        <f>ROUND(12-(MONTH(C23))+(MONTH(C24)-1)+SUM(D23:D24),4)</f>
        <v>8.9565000000000001</v>
      </c>
      <c r="E26" s="7"/>
    </row>
    <row r="27" spans="1:5" x14ac:dyDescent="0.25">
      <c r="A27" s="6"/>
      <c r="B27" s="13"/>
      <c r="E27" s="7"/>
    </row>
    <row r="28" spans="1:5" x14ac:dyDescent="0.25">
      <c r="A28" s="6"/>
      <c r="B28" t="s">
        <v>2</v>
      </c>
      <c r="C28" s="44">
        <v>26796.12</v>
      </c>
      <c r="D28">
        <f>(YEAR(C24)-YEAR(C23))*12-MONTH(C23)+MONTH(C24)-1</f>
        <v>8</v>
      </c>
      <c r="E28" s="7"/>
    </row>
    <row r="29" spans="1:5" x14ac:dyDescent="0.25">
      <c r="A29" s="6"/>
      <c r="C29" s="8"/>
      <c r="E29" s="7"/>
    </row>
    <row r="30" spans="1:5" x14ac:dyDescent="0.25">
      <c r="A30" s="6"/>
      <c r="B30" t="s">
        <v>3</v>
      </c>
      <c r="C30" s="8">
        <f>ROUND(C28/12,2)</f>
        <v>2233.0100000000002</v>
      </c>
      <c r="E30" s="7"/>
    </row>
    <row r="31" spans="1:5" x14ac:dyDescent="0.25">
      <c r="A31" s="6"/>
      <c r="B31" t="s">
        <v>4</v>
      </c>
      <c r="C31" s="8">
        <f>ROUND(C30*D23,2)</f>
        <v>1067.96</v>
      </c>
      <c r="E31" s="7"/>
    </row>
    <row r="32" spans="1:5" x14ac:dyDescent="0.25">
      <c r="A32" s="6"/>
      <c r="B32" t="s">
        <v>0</v>
      </c>
      <c r="C32" s="8">
        <f>ROUND(C30*D24,2)</f>
        <v>1067.96</v>
      </c>
      <c r="E32" s="7"/>
    </row>
    <row r="33" spans="1:5" x14ac:dyDescent="0.25">
      <c r="A33" s="6"/>
      <c r="C33" s="8"/>
      <c r="E33" s="7"/>
    </row>
    <row r="34" spans="1:5" x14ac:dyDescent="0.25">
      <c r="A34" s="6"/>
      <c r="B34" t="s">
        <v>5</v>
      </c>
      <c r="C34" s="8">
        <f>C30*D28+SUM(C31:C32)</f>
        <v>20000</v>
      </c>
      <c r="E34" s="7"/>
    </row>
    <row r="35" spans="1:5" ht="15.75" thickBot="1" x14ac:dyDescent="0.3">
      <c r="A35" s="9"/>
      <c r="B35" s="10"/>
      <c r="C35" s="11"/>
      <c r="D35" s="10"/>
      <c r="E35" s="1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C3B1-F593-4BED-88F9-67DBD32418B2}">
  <dimension ref="A1:I26"/>
  <sheetViews>
    <sheetView zoomScale="130" zoomScaleNormal="130" workbookViewId="0">
      <selection activeCell="K15" sqref="K15"/>
    </sheetView>
  </sheetViews>
  <sheetFormatPr defaultRowHeight="15" x14ac:dyDescent="0.25"/>
  <cols>
    <col min="1" max="1" width="8.140625" customWidth="1"/>
    <col min="2" max="2" width="10" bestFit="1" customWidth="1"/>
    <col min="3" max="3" width="14.85546875" customWidth="1"/>
    <col min="4" max="5" width="9.140625" style="26" customWidth="1"/>
    <col min="6" max="6" width="13" style="1" customWidth="1"/>
    <col min="7" max="7" width="13" style="32" hidden="1" customWidth="1"/>
    <col min="8" max="8" width="12.42578125" hidden="1" customWidth="1"/>
  </cols>
  <sheetData>
    <row r="1" spans="1:9" ht="15.75" thickBot="1" x14ac:dyDescent="0.3">
      <c r="A1" s="14" t="s">
        <v>7</v>
      </c>
      <c r="B1" s="15"/>
      <c r="C1" s="15"/>
      <c r="D1" s="24"/>
      <c r="E1" s="24"/>
      <c r="F1" s="16"/>
      <c r="G1" s="30"/>
      <c r="H1" s="15"/>
      <c r="I1" s="17"/>
    </row>
    <row r="2" spans="1:9" x14ac:dyDescent="0.25">
      <c r="A2" s="2"/>
      <c r="B2" s="3"/>
      <c r="C2" s="3"/>
      <c r="D2" s="25"/>
      <c r="E2" s="25"/>
      <c r="F2" s="4"/>
      <c r="G2" s="31"/>
      <c r="H2" s="3"/>
      <c r="I2" s="5"/>
    </row>
    <row r="3" spans="1:9" x14ac:dyDescent="0.25">
      <c r="A3" t="s">
        <v>2</v>
      </c>
      <c r="F3" s="37">
        <v>90000</v>
      </c>
      <c r="G3" s="41"/>
      <c r="I3" s="7"/>
    </row>
    <row r="4" spans="1:9" x14ac:dyDescent="0.25">
      <c r="A4" t="s">
        <v>8</v>
      </c>
      <c r="F4" s="20">
        <f>F3/3</f>
        <v>30000</v>
      </c>
      <c r="I4" s="7"/>
    </row>
    <row r="5" spans="1:9" x14ac:dyDescent="0.25">
      <c r="A5" t="s">
        <v>17</v>
      </c>
      <c r="F5" s="20">
        <f>F3/9</f>
        <v>10000</v>
      </c>
      <c r="I5" s="7"/>
    </row>
    <row r="6" spans="1:9" ht="32.1" customHeight="1" x14ac:dyDescent="0.25">
      <c r="A6" s="6"/>
      <c r="I6" s="7"/>
    </row>
    <row r="7" spans="1:9" ht="30" x14ac:dyDescent="0.25">
      <c r="A7" s="6"/>
      <c r="B7" s="13" t="s">
        <v>1</v>
      </c>
      <c r="C7" s="13" t="s">
        <v>13</v>
      </c>
      <c r="D7" s="27" t="s">
        <v>14</v>
      </c>
      <c r="E7" s="27" t="s">
        <v>15</v>
      </c>
      <c r="F7" s="38" t="s">
        <v>16</v>
      </c>
      <c r="G7" s="33"/>
      <c r="I7" s="7"/>
    </row>
    <row r="8" spans="1:9" x14ac:dyDescent="0.25">
      <c r="A8" s="21" t="s">
        <v>9</v>
      </c>
      <c r="B8" s="23">
        <v>45425</v>
      </c>
      <c r="C8" s="22">
        <v>45443</v>
      </c>
      <c r="D8" s="26">
        <f>NETWORKDAYS(B8,C8)</f>
        <v>15</v>
      </c>
      <c r="E8" s="26">
        <f>ROUND($F$5/(NETWORKDAYS(DATE(YEAR(B8),MONTH(B8),1),DATE(YEAR(C8),MONTH(C8),DAY(EOMONTH(C8,0))))),2)</f>
        <v>434.78</v>
      </c>
      <c r="F8" s="39">
        <f>ROUND(E8*D8,2)</f>
        <v>6521.7</v>
      </c>
      <c r="H8">
        <f>IF(NETWORKDAYS(B8,(DATE(YEAR(B8),MONTH(B8),DAY(EOMONTH(B8,0)))))=0,0,NETWORKDAYS(B8,(DATE(YEAR(B8),MONTH(B8),DAY(EOMONTH(B8,0)))))/NETWORKDAYS(DATE(YEAR(B8),MONTH(B8),1),DATE(YEAR(B8),MONTH(B8),DAY(EOMONTH(B8,0)))))</f>
        <v>0.65217391304347827</v>
      </c>
      <c r="I8" s="7"/>
    </row>
    <row r="9" spans="1:9" x14ac:dyDescent="0.25">
      <c r="A9" s="21" t="s">
        <v>10</v>
      </c>
      <c r="B9" s="22">
        <v>45444</v>
      </c>
      <c r="C9" s="22">
        <v>45473</v>
      </c>
      <c r="D9" s="26">
        <f t="shared" ref="D9:D11" si="0">NETWORKDAYS(B9,C9)</f>
        <v>20</v>
      </c>
      <c r="E9" s="26">
        <f t="shared" ref="E9:E11" si="1">ROUND($F$5/(NETWORKDAYS(DATE(YEAR(B9),MONTH(B9),1),DATE(YEAR(C9),MONTH(C9),DAY(EOMONTH(C9,0))))),2)</f>
        <v>500</v>
      </c>
      <c r="F9" s="39">
        <f t="shared" ref="F9:F10" si="2">ROUND(E9*D9,2)</f>
        <v>10000</v>
      </c>
      <c r="H9">
        <f>IF(NETWORKDAYS(DATE(YEAR(C11),MONTH(C11),1),C11)=0,0,(NETWORKDAYS(DATE(YEAR(C11),MONTH(C11),1),C11))/NETWORKDAYS(DATE(YEAR(C11),MONTH(C11),1),DATE(YEAR(C11),MONTH(C11),DAY(EOMONTH(C11,0)))))</f>
        <v>0.54545454545454541</v>
      </c>
      <c r="I9" s="7"/>
    </row>
    <row r="10" spans="1:9" x14ac:dyDescent="0.25">
      <c r="A10" s="21" t="s">
        <v>11</v>
      </c>
      <c r="B10" s="22">
        <v>45474</v>
      </c>
      <c r="C10" s="22">
        <v>45504</v>
      </c>
      <c r="D10" s="26">
        <f t="shared" si="0"/>
        <v>23</v>
      </c>
      <c r="E10" s="26">
        <f t="shared" si="1"/>
        <v>434.78</v>
      </c>
      <c r="F10" s="39">
        <f t="shared" si="2"/>
        <v>9999.94</v>
      </c>
      <c r="I10" s="7"/>
    </row>
    <row r="11" spans="1:9" x14ac:dyDescent="0.25">
      <c r="A11" s="21" t="s">
        <v>12</v>
      </c>
      <c r="B11" s="22">
        <v>45505</v>
      </c>
      <c r="C11" s="23">
        <v>45520</v>
      </c>
      <c r="D11" s="26">
        <f t="shared" si="0"/>
        <v>12</v>
      </c>
      <c r="E11" s="26">
        <f t="shared" si="1"/>
        <v>454.55</v>
      </c>
      <c r="F11" s="40">
        <f>ROUND(E11*D11,2)</f>
        <v>5454.6</v>
      </c>
      <c r="H11">
        <f>(YEAR(C11)-YEAR(B8))*12-MONTH(B8)+MONTH(C11)-1</f>
        <v>2</v>
      </c>
      <c r="I11" s="7"/>
    </row>
    <row r="12" spans="1:9" ht="30.6" customHeight="1" x14ac:dyDescent="0.25">
      <c r="A12" s="6"/>
      <c r="F12" s="20"/>
      <c r="G12" s="34"/>
      <c r="I12" s="7"/>
    </row>
    <row r="13" spans="1:9" x14ac:dyDescent="0.25">
      <c r="A13" s="13" t="s">
        <v>5</v>
      </c>
      <c r="F13" s="20">
        <f>SUM(F8:F11)</f>
        <v>31976.239999999998</v>
      </c>
      <c r="G13" s="34"/>
      <c r="I13" s="7"/>
    </row>
    <row r="14" spans="1:9" x14ac:dyDescent="0.25">
      <c r="F14" s="20"/>
      <c r="G14" s="34"/>
      <c r="I14" s="7"/>
    </row>
    <row r="15" spans="1:9" x14ac:dyDescent="0.25">
      <c r="A15" s="13" t="s">
        <v>18</v>
      </c>
      <c r="F15" s="20">
        <f>F4</f>
        <v>30000</v>
      </c>
      <c r="G15" s="34"/>
      <c r="I15" s="7"/>
    </row>
    <row r="16" spans="1:9" x14ac:dyDescent="0.25">
      <c r="A16" s="6"/>
      <c r="B16" s="13"/>
      <c r="F16" s="20"/>
      <c r="G16" s="34"/>
      <c r="I16" s="7"/>
    </row>
    <row r="17" spans="1:9" x14ac:dyDescent="0.25">
      <c r="A17" s="13" t="s">
        <v>19</v>
      </c>
      <c r="B17" s="13"/>
      <c r="C17" s="13"/>
      <c r="D17" s="27"/>
      <c r="E17" s="27"/>
      <c r="F17" s="29">
        <f>F13-F15</f>
        <v>1976.239999999998</v>
      </c>
      <c r="G17" s="34"/>
      <c r="I17" s="7"/>
    </row>
    <row r="18" spans="1:9" ht="15.75" thickBot="1" x14ac:dyDescent="0.3">
      <c r="A18" s="9"/>
      <c r="B18" s="10"/>
      <c r="C18" s="10"/>
      <c r="D18" s="28"/>
      <c r="E18" s="28"/>
      <c r="F18" s="11"/>
      <c r="G18" s="35"/>
      <c r="H18" s="10"/>
      <c r="I18" s="12"/>
    </row>
    <row r="23" spans="1:9" x14ac:dyDescent="0.25">
      <c r="F23" s="18"/>
      <c r="G23" s="36"/>
    </row>
    <row r="26" spans="1:9" x14ac:dyDescent="0.25">
      <c r="F26" s="18"/>
      <c r="G26" s="36"/>
      <c r="H26" s="19"/>
    </row>
  </sheetData>
  <conditionalFormatting sqref="A17:F17">
    <cfRule type="expression" dxfId="1" priority="1">
      <formula>$F$13&lt;=$F$15</formula>
    </cfRule>
    <cfRule type="expression" dxfId="0" priority="2">
      <formula>$F$13&gt;$F$15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</vt:lpstr>
      <vt:lpstr>Summer Salary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Walter M Jr</dc:creator>
  <cp:lastModifiedBy>Wyrick, Beverly</cp:lastModifiedBy>
  <dcterms:created xsi:type="dcterms:W3CDTF">2023-09-21T14:35:22Z</dcterms:created>
  <dcterms:modified xsi:type="dcterms:W3CDTF">2023-12-12T19:43:13Z</dcterms:modified>
</cp:coreProperties>
</file>