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umm_rev" sheetId="1" r:id="rId1"/>
  </sheets>
  <definedNames>
    <definedName name="_Order1" hidden="1">0</definedName>
    <definedName name="_xlnm.Print_Area" localSheetId="0">'Summ_rev'!$A$1:$M$35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3" authorId="0">
      <text>
        <r>
          <rPr>
            <sz val="8"/>
            <rFont val="Tahoma"/>
            <family val="0"/>
          </rPr>
          <t>This spreadsheet is in ALPHA order.  Do NOT sort.  All data sheets in this workbook are referenced to this sheet.
Complete this sheet FIRST.</t>
        </r>
      </text>
    </comment>
    <comment ref="A4" authorId="0">
      <text>
        <r>
          <rPr>
            <sz val="8"/>
            <rFont val="Tahoma"/>
            <family val="0"/>
          </rPr>
          <t xml:space="preserve">Source is the IPEDS report for each school obtained from UNC Instituitional Research
</t>
        </r>
      </text>
    </comment>
  </commentList>
</comments>
</file>

<file path=xl/sharedStrings.xml><?xml version="1.0" encoding="utf-8"?>
<sst xmlns="http://schemas.openxmlformats.org/spreadsheetml/2006/main" count="67" uniqueCount="54">
  <si>
    <t>Comparative Financial Statement Information</t>
  </si>
  <si>
    <t>Summary of Current Funds Revenues</t>
  </si>
  <si>
    <t>Fiscal Year 2001</t>
  </si>
  <si>
    <t>(in thousands)</t>
  </si>
  <si>
    <t>STATE</t>
  </si>
  <si>
    <t>GOVERNMENT</t>
  </si>
  <si>
    <t>PRIVATE GIFTS,</t>
  </si>
  <si>
    <t>TOTAL</t>
  </si>
  <si>
    <t>TUITION</t>
  </si>
  <si>
    <t>FEDERAL</t>
  </si>
  <si>
    <t>AND LOCAL</t>
  </si>
  <si>
    <t>GRANTS AND</t>
  </si>
  <si>
    <t xml:space="preserve">GRANTS, AND </t>
  </si>
  <si>
    <t>SALES, EDUC</t>
  </si>
  <si>
    <t>AUXILIARY</t>
  </si>
  <si>
    <t xml:space="preserve">OTHER </t>
  </si>
  <si>
    <t xml:space="preserve">INDEPENDENT </t>
  </si>
  <si>
    <t>CURRENT</t>
  </si>
  <si>
    <t>AND FEES</t>
  </si>
  <si>
    <t>APPROPRIATIONS</t>
  </si>
  <si>
    <t>CONTRACTS</t>
  </si>
  <si>
    <t>ENDOWMENT</t>
  </si>
  <si>
    <t>ACTIVITIES</t>
  </si>
  <si>
    <t>ENTERPRISES</t>
  </si>
  <si>
    <t>HOSPITAL</t>
  </si>
  <si>
    <t>SOURCES</t>
  </si>
  <si>
    <t>OPERATIONS</t>
  </si>
  <si>
    <t>REVENUES</t>
  </si>
  <si>
    <t>DUKE UNIVERSITY*</t>
  </si>
  <si>
    <t xml:space="preserve">INDIANA UNIVERSITY </t>
  </si>
  <si>
    <t>MASSACHUSETTS INSTITUTE OF TECH.*</t>
  </si>
  <si>
    <t xml:space="preserve">OHIO STATE UNIVERSITY </t>
  </si>
  <si>
    <t>PENNSYLVANIA STATE UNIVERSITY</t>
  </si>
  <si>
    <t xml:space="preserve">RUTGERS UNIVERSITY </t>
  </si>
  <si>
    <t>n/a</t>
  </si>
  <si>
    <t>UNC - CHAPEL HILL</t>
  </si>
  <si>
    <t>UNIVERSITY OF ARIZONA</t>
  </si>
  <si>
    <t>UNIVERSITY OF CALIFORNIA, BERKELEY</t>
  </si>
  <si>
    <t>UNIVERSITY OF CALIFORNIA, L. A.</t>
  </si>
  <si>
    <t>UNIVERSITY OF FLORIDA</t>
  </si>
  <si>
    <t>UNIVERSITY OF ILLINOIS, URBANA</t>
  </si>
  <si>
    <t>UNIVERSITY OF IOWA</t>
  </si>
  <si>
    <t>UNIVERSITY OF MARYLAND</t>
  </si>
  <si>
    <t>UNIVERSITY OF MICHIGAN</t>
  </si>
  <si>
    <t>UNIVERSITY OF MINNESOTA</t>
  </si>
  <si>
    <t>UNIVERSITY OF MISSOURI, COLUMBIA</t>
  </si>
  <si>
    <t>UNIVERSITY OF NEBRASKA, LINCOLN</t>
  </si>
  <si>
    <t xml:space="preserve">UNIVERSITY OF PITTSBURGH </t>
  </si>
  <si>
    <t>UNIVERSITY OF TEXAS, AUSTIN**</t>
  </si>
  <si>
    <t xml:space="preserve">UNIVERSITY OF VIRGINIA </t>
  </si>
  <si>
    <t>UNIVERSITY OF WASHINGTON</t>
  </si>
  <si>
    <t>UNIVERSITY OF WISCONSIN, MADISON</t>
  </si>
  <si>
    <t>*    The Endowment Income column for Duke University and Massachusetts Institute of Technology actually reflect their total Investment Return.</t>
  </si>
  <si>
    <t>**  The Endowment Income column for the University of Texas at Austin also includes available University Fund Interbranch transfers received from the University of Texas System Administration.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</si>
</sst>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46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Font="1" applyAlignment="1">
      <alignment/>
    </xf>
    <xf numFmtId="0" fontId="3" fillId="0" borderId="0" xfId="55" applyFont="1" applyAlignment="1">
      <alignment horizontal="centerContinuous"/>
      <protection/>
    </xf>
    <xf numFmtId="37" fontId="3" fillId="0" borderId="0" xfId="55" applyNumberFormat="1" applyFont="1" applyAlignment="1">
      <alignment horizontal="centerContinuous"/>
      <protection/>
    </xf>
    <xf numFmtId="0" fontId="3" fillId="0" borderId="0" xfId="55" applyFont="1">
      <alignment/>
      <protection/>
    </xf>
    <xf numFmtId="0" fontId="1" fillId="0" borderId="0" xfId="55" applyFont="1" applyAlignment="1">
      <alignment horizontal="centerContinuous"/>
      <protection/>
    </xf>
    <xf numFmtId="37" fontId="1" fillId="0" borderId="0" xfId="55" applyNumberFormat="1" applyFont="1" applyAlignment="1">
      <alignment horizontal="centerContinuous"/>
      <protection/>
    </xf>
    <xf numFmtId="0" fontId="1" fillId="0" borderId="0" xfId="55" applyFont="1">
      <alignment/>
      <protection/>
    </xf>
    <xf numFmtId="0" fontId="5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37" fontId="4" fillId="0" borderId="0" xfId="55" applyNumberFormat="1" applyFont="1" applyAlignment="1">
      <alignment horizontal="centerContinuous"/>
      <protection/>
    </xf>
    <xf numFmtId="0" fontId="4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37" fontId="2" fillId="0" borderId="0" xfId="55" applyNumberFormat="1" applyFont="1" applyAlignment="1">
      <alignment horizontal="centerContinuous"/>
      <protection/>
    </xf>
    <xf numFmtId="0" fontId="4" fillId="0" borderId="10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37" fontId="4" fillId="0" borderId="10" xfId="55" applyNumberFormat="1" applyFont="1" applyBorder="1">
      <alignment/>
      <protection/>
    </xf>
    <xf numFmtId="0" fontId="1" fillId="33" borderId="11" xfId="55" applyFont="1" applyFill="1" applyBorder="1" applyAlignment="1">
      <alignment horizontal="center"/>
      <protection/>
    </xf>
    <xf numFmtId="0" fontId="4" fillId="0" borderId="12" xfId="55" applyFont="1" applyBorder="1">
      <alignment/>
      <protection/>
    </xf>
    <xf numFmtId="0" fontId="1" fillId="0" borderId="12" xfId="55" applyFont="1" applyBorder="1" applyAlignment="1">
      <alignment horizontal="center"/>
      <protection/>
    </xf>
    <xf numFmtId="37" fontId="1" fillId="0" borderId="12" xfId="55" applyNumberFormat="1" applyFont="1" applyBorder="1" applyAlignment="1">
      <alignment horizontal="center"/>
      <protection/>
    </xf>
    <xf numFmtId="0" fontId="1" fillId="33" borderId="13" xfId="55" applyFont="1" applyFill="1" applyBorder="1" applyAlignment="1">
      <alignment horizontal="center"/>
      <protection/>
    </xf>
    <xf numFmtId="0" fontId="4" fillId="0" borderId="14" xfId="55" applyFont="1" applyBorder="1">
      <alignment/>
      <protection/>
    </xf>
    <xf numFmtId="0" fontId="1" fillId="0" borderId="14" xfId="55" applyFont="1" applyBorder="1" applyAlignment="1">
      <alignment horizontal="center"/>
      <protection/>
    </xf>
    <xf numFmtId="37" fontId="1" fillId="0" borderId="14" xfId="55" applyNumberFormat="1" applyFont="1" applyBorder="1" applyAlignment="1">
      <alignment horizontal="center"/>
      <protection/>
    </xf>
    <xf numFmtId="0" fontId="1" fillId="33" borderId="15" xfId="55" applyFont="1" applyFill="1" applyBorder="1" applyAlignment="1">
      <alignment horizontal="center"/>
      <protection/>
    </xf>
    <xf numFmtId="0" fontId="4" fillId="0" borderId="12" xfId="55" applyFont="1" applyBorder="1" applyAlignment="1">
      <alignment horizontal="left"/>
      <protection/>
    </xf>
    <xf numFmtId="37" fontId="7" fillId="0" borderId="12" xfId="55" applyNumberFormat="1" applyFont="1" applyBorder="1" applyProtection="1">
      <alignment/>
      <protection/>
    </xf>
    <xf numFmtId="37" fontId="7" fillId="0" borderId="12" xfId="55" applyNumberFormat="1" applyFont="1" applyBorder="1" applyAlignment="1" applyProtection="1">
      <alignment horizontal="right"/>
      <protection/>
    </xf>
    <xf numFmtId="37" fontId="7" fillId="0" borderId="12" xfId="55" applyNumberFormat="1" applyFont="1" applyBorder="1">
      <alignment/>
      <protection/>
    </xf>
    <xf numFmtId="37" fontId="7" fillId="33" borderId="13" xfId="55" applyNumberFormat="1" applyFont="1" applyFill="1" applyBorder="1">
      <alignment/>
      <protection/>
    </xf>
    <xf numFmtId="0" fontId="4" fillId="0" borderId="13" xfId="55" applyFont="1" applyBorder="1" applyAlignment="1">
      <alignment horizontal="left"/>
      <protection/>
    </xf>
    <xf numFmtId="37" fontId="7" fillId="0" borderId="16" xfId="0" applyFont="1" applyBorder="1" applyAlignment="1">
      <alignment/>
    </xf>
    <xf numFmtId="37" fontId="7" fillId="0" borderId="0" xfId="0" applyFont="1" applyAlignment="1">
      <alignment/>
    </xf>
    <xf numFmtId="0" fontId="4" fillId="33" borderId="12" xfId="55" applyFont="1" applyFill="1" applyBorder="1" applyAlignment="1">
      <alignment horizontal="left"/>
      <protection/>
    </xf>
    <xf numFmtId="37" fontId="7" fillId="33" borderId="12" xfId="55" applyNumberFormat="1" applyFont="1" applyFill="1" applyBorder="1" applyProtection="1">
      <alignment/>
      <protection/>
    </xf>
    <xf numFmtId="37" fontId="7" fillId="33" borderId="12" xfId="55" applyNumberFormat="1" applyFont="1" applyFill="1" applyBorder="1">
      <alignment/>
      <protection/>
    </xf>
    <xf numFmtId="0" fontId="4" fillId="34" borderId="12" xfId="55" applyFont="1" applyFill="1" applyBorder="1" applyAlignment="1">
      <alignment horizontal="left"/>
      <protection/>
    </xf>
    <xf numFmtId="37" fontId="7" fillId="34" borderId="12" xfId="55" applyNumberFormat="1" applyFont="1" applyFill="1" applyBorder="1" applyProtection="1">
      <alignment/>
      <protection/>
    </xf>
    <xf numFmtId="37" fontId="7" fillId="34" borderId="12" xfId="55" applyNumberFormat="1" applyFont="1" applyFill="1" applyBorder="1">
      <alignment/>
      <protection/>
    </xf>
    <xf numFmtId="0" fontId="4" fillId="34" borderId="12" xfId="55" applyFont="1" applyFill="1" applyBorder="1">
      <alignment/>
      <protection/>
    </xf>
    <xf numFmtId="0" fontId="4" fillId="34" borderId="0" xfId="55" applyFont="1" applyFill="1">
      <alignment/>
      <protection/>
    </xf>
    <xf numFmtId="37" fontId="7" fillId="33" borderId="13" xfId="55" applyNumberFormat="1" applyFont="1" applyFill="1" applyBorder="1" applyAlignment="1">
      <alignment horizontal="center"/>
      <protection/>
    </xf>
    <xf numFmtId="0" fontId="1" fillId="35" borderId="12" xfId="55" applyFont="1" applyFill="1" applyBorder="1" applyAlignment="1">
      <alignment horizontal="left"/>
      <protection/>
    </xf>
    <xf numFmtId="37" fontId="8" fillId="35" borderId="12" xfId="55" applyNumberFormat="1" applyFont="1" applyFill="1" applyBorder="1" applyProtection="1">
      <alignment/>
      <protection/>
    </xf>
    <xf numFmtId="37" fontId="8" fillId="35" borderId="12" xfId="55" applyNumberFormat="1" applyFont="1" applyFill="1" applyBorder="1">
      <alignment/>
      <protection/>
    </xf>
    <xf numFmtId="37" fontId="8" fillId="35" borderId="13" xfId="55" applyNumberFormat="1" applyFont="1" applyFill="1" applyBorder="1">
      <alignment/>
      <protection/>
    </xf>
    <xf numFmtId="0" fontId="9" fillId="0" borderId="12" xfId="55" applyFont="1" applyBorder="1">
      <alignment/>
      <protection/>
    </xf>
    <xf numFmtId="0" fontId="9" fillId="0" borderId="0" xfId="55" applyFont="1">
      <alignment/>
      <protection/>
    </xf>
    <xf numFmtId="0" fontId="7" fillId="34" borderId="12" xfId="55" applyFont="1" applyFill="1" applyBorder="1">
      <alignment/>
      <protection/>
    </xf>
    <xf numFmtId="0" fontId="4" fillId="34" borderId="14" xfId="55" applyFont="1" applyFill="1" applyBorder="1" applyAlignment="1">
      <alignment horizontal="left"/>
      <protection/>
    </xf>
    <xf numFmtId="37" fontId="7" fillId="34" borderId="14" xfId="55" applyNumberFormat="1" applyFont="1" applyFill="1" applyBorder="1" applyProtection="1">
      <alignment/>
      <protection/>
    </xf>
    <xf numFmtId="37" fontId="7" fillId="34" borderId="14" xfId="55" applyNumberFormat="1" applyFont="1" applyFill="1" applyBorder="1">
      <alignment/>
      <protection/>
    </xf>
    <xf numFmtId="37" fontId="7" fillId="33" borderId="15" xfId="55" applyNumberFormat="1" applyFont="1" applyFill="1" applyBorder="1">
      <alignment/>
      <protection/>
    </xf>
    <xf numFmtId="37" fontId="7" fillId="34" borderId="0" xfId="55" applyNumberFormat="1" applyFont="1" applyFill="1" applyBorder="1" applyProtection="1">
      <alignment/>
      <protection/>
    </xf>
    <xf numFmtId="37" fontId="7" fillId="34" borderId="0" xfId="55" applyNumberFormat="1" applyFont="1" applyFill="1" applyBorder="1">
      <alignment/>
      <protection/>
    </xf>
    <xf numFmtId="0" fontId="4" fillId="34" borderId="0" xfId="55" applyFont="1" applyFill="1" applyBorder="1">
      <alignment/>
      <protection/>
    </xf>
    <xf numFmtId="37" fontId="4" fillId="0" borderId="0" xfId="55" applyNumberFormat="1" applyFont="1" applyProtection="1">
      <alignment/>
      <protection/>
    </xf>
    <xf numFmtId="37" fontId="4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venu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8"/>
  <sheetViews>
    <sheetView showGridLines="0" tabSelected="1" zoomScale="75" zoomScaleNormal="75" zoomScalePageLayoutView="0" workbookViewId="0" topLeftCell="A1">
      <pane xSplit="1" ySplit="10" topLeftCell="B11" activePane="bottomRight" state="frozen"/>
      <selection pane="topLeft" activeCell="A1" sqref="A1"/>
      <selection pane="topRight" activeCell="A4" sqref="A4"/>
      <selection pane="bottomLeft" activeCell="A26" sqref="A26:IV26"/>
      <selection pane="bottomRight" activeCell="B11" sqref="B11"/>
    </sheetView>
  </sheetViews>
  <sheetFormatPr defaultColWidth="10.875" defaultRowHeight="12.75"/>
  <cols>
    <col min="1" max="1" width="36.00390625" style="11" customWidth="1"/>
    <col min="2" max="2" width="10.125" style="11" customWidth="1"/>
    <col min="3" max="3" width="17.875" style="11" customWidth="1"/>
    <col min="4" max="4" width="17.00390625" style="11" customWidth="1"/>
    <col min="5" max="5" width="14.50390625" style="11" customWidth="1"/>
    <col min="6" max="6" width="15.125" style="11" customWidth="1"/>
    <col min="7" max="7" width="13.625" style="11" customWidth="1"/>
    <col min="8" max="8" width="12.625" style="11" customWidth="1"/>
    <col min="9" max="9" width="13.75390625" style="11" customWidth="1"/>
    <col min="10" max="10" width="11.375" style="11" customWidth="1"/>
    <col min="11" max="11" width="11.125" style="11" customWidth="1"/>
    <col min="12" max="12" width="14.50390625" style="58" customWidth="1"/>
    <col min="13" max="13" width="12.375" style="11" customWidth="1"/>
    <col min="14" max="14" width="10.875" style="11" customWidth="1"/>
    <col min="15" max="15" width="11.625" style="11" customWidth="1"/>
    <col min="16" max="16384" width="10.875" style="11" customWidth="1"/>
  </cols>
  <sheetData>
    <row r="1" spans="1:13" s="4" customFormat="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3" s="7" customFormat="1" ht="12.7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</row>
    <row r="3" spans="1:13" ht="19.5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9"/>
    </row>
    <row r="4" spans="1:13" ht="19.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9"/>
    </row>
    <row r="5" spans="1:13" ht="19.5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9"/>
    </row>
    <row r="6" spans="1:13" ht="15.75">
      <c r="A6" s="12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13"/>
      <c r="M6" s="9"/>
    </row>
    <row r="8" spans="1:14" ht="12.75">
      <c r="A8" s="14"/>
      <c r="B8" s="14"/>
      <c r="C8" s="14"/>
      <c r="D8" s="15" t="s">
        <v>4</v>
      </c>
      <c r="E8" s="15" t="s">
        <v>5</v>
      </c>
      <c r="F8" s="15" t="s">
        <v>6</v>
      </c>
      <c r="G8" s="14"/>
      <c r="H8" s="14"/>
      <c r="I8" s="14"/>
      <c r="J8" s="14"/>
      <c r="K8" s="14"/>
      <c r="L8" s="16"/>
      <c r="M8" s="17" t="s">
        <v>7</v>
      </c>
      <c r="N8" s="18"/>
    </row>
    <row r="9" spans="1:14" ht="12.75">
      <c r="A9" s="18"/>
      <c r="B9" s="19" t="s">
        <v>8</v>
      </c>
      <c r="C9" s="19" t="s">
        <v>9</v>
      </c>
      <c r="D9" s="19" t="s">
        <v>10</v>
      </c>
      <c r="E9" s="19" t="s">
        <v>11</v>
      </c>
      <c r="F9" s="19" t="s">
        <v>12</v>
      </c>
      <c r="G9" s="18"/>
      <c r="H9" s="19" t="s">
        <v>13</v>
      </c>
      <c r="I9" s="19" t="s">
        <v>14</v>
      </c>
      <c r="J9" s="18"/>
      <c r="K9" s="19" t="s">
        <v>15</v>
      </c>
      <c r="L9" s="20" t="s">
        <v>16</v>
      </c>
      <c r="M9" s="21" t="s">
        <v>17</v>
      </c>
      <c r="N9" s="18"/>
    </row>
    <row r="10" spans="1:14" ht="12.75">
      <c r="A10" s="22"/>
      <c r="B10" s="23" t="s">
        <v>18</v>
      </c>
      <c r="C10" s="23" t="s">
        <v>19</v>
      </c>
      <c r="D10" s="23" t="s">
        <v>19</v>
      </c>
      <c r="E10" s="23" t="s">
        <v>20</v>
      </c>
      <c r="F10" s="23" t="s">
        <v>20</v>
      </c>
      <c r="G10" s="23" t="s">
        <v>21</v>
      </c>
      <c r="H10" s="23" t="s">
        <v>22</v>
      </c>
      <c r="I10" s="23" t="s">
        <v>23</v>
      </c>
      <c r="J10" s="23" t="s">
        <v>24</v>
      </c>
      <c r="K10" s="23" t="s">
        <v>25</v>
      </c>
      <c r="L10" s="24" t="s">
        <v>26</v>
      </c>
      <c r="M10" s="25" t="s">
        <v>27</v>
      </c>
      <c r="N10" s="18"/>
    </row>
    <row r="11" spans="1:14" ht="25.5" customHeight="1">
      <c r="A11" s="26" t="s">
        <v>28</v>
      </c>
      <c r="B11" s="27">
        <v>210453</v>
      </c>
      <c r="C11" s="27"/>
      <c r="D11" s="27"/>
      <c r="E11" s="27">
        <f>249945+14689</f>
        <v>264634</v>
      </c>
      <c r="F11" s="27">
        <v>418928</v>
      </c>
      <c r="G11" s="28">
        <v>-120858</v>
      </c>
      <c r="H11" s="27"/>
      <c r="I11" s="27">
        <v>146615</v>
      </c>
      <c r="J11" s="27">
        <v>1157339</v>
      </c>
      <c r="K11" s="27">
        <v>209078</v>
      </c>
      <c r="L11" s="29"/>
      <c r="M11" s="30">
        <f>SUM(B11:L11)</f>
        <v>2286189</v>
      </c>
      <c r="N11" s="18"/>
    </row>
    <row r="12" spans="1:14" ht="25.5" customHeight="1">
      <c r="A12" s="31" t="s">
        <v>29</v>
      </c>
      <c r="B12" s="32">
        <v>275898</v>
      </c>
      <c r="C12" s="32">
        <v>13930</v>
      </c>
      <c r="D12" s="32">
        <v>219739</v>
      </c>
      <c r="E12" s="32">
        <f>54497+10401</f>
        <v>64898</v>
      </c>
      <c r="F12" s="32">
        <v>39075</v>
      </c>
      <c r="G12" s="32">
        <v>2239</v>
      </c>
      <c r="H12" s="32">
        <v>21158</v>
      </c>
      <c r="I12" s="32">
        <v>416460</v>
      </c>
      <c r="J12" s="32"/>
      <c r="K12" s="32">
        <v>32624</v>
      </c>
      <c r="L12" s="33"/>
      <c r="M12" s="30">
        <f>SUM(B12:L12)</f>
        <v>1086021</v>
      </c>
      <c r="N12" s="18"/>
    </row>
    <row r="13" spans="1:14" ht="25.5" customHeight="1">
      <c r="A13" s="34" t="s">
        <v>30</v>
      </c>
      <c r="B13" s="35">
        <v>161031</v>
      </c>
      <c r="C13" s="35"/>
      <c r="D13" s="35"/>
      <c r="E13" s="35">
        <f>592982+8620</f>
        <v>601602</v>
      </c>
      <c r="F13" s="35">
        <v>364430</v>
      </c>
      <c r="G13" s="35">
        <v>-22211</v>
      </c>
      <c r="H13" s="35">
        <v>63851</v>
      </c>
      <c r="I13" s="35"/>
      <c r="J13" s="35"/>
      <c r="K13" s="35">
        <v>-84312</v>
      </c>
      <c r="L13" s="36"/>
      <c r="M13" s="30">
        <f>SUM(B13:L13)</f>
        <v>1084391</v>
      </c>
      <c r="N13" s="18"/>
    </row>
    <row r="14" spans="1:14" ht="25.5" customHeight="1">
      <c r="A14" s="26" t="s">
        <v>31</v>
      </c>
      <c r="B14" s="27">
        <v>346645</v>
      </c>
      <c r="C14" s="27">
        <v>16577</v>
      </c>
      <c r="D14" s="27">
        <f>416216+14657</f>
        <v>430873</v>
      </c>
      <c r="E14" s="27">
        <f>185386+37836+2831</f>
        <v>226053</v>
      </c>
      <c r="F14" s="27">
        <v>219593</v>
      </c>
      <c r="G14" s="27">
        <v>14420</v>
      </c>
      <c r="H14" s="27">
        <v>64951</v>
      </c>
      <c r="I14" s="27">
        <v>155077</v>
      </c>
      <c r="J14" s="27">
        <v>624933</v>
      </c>
      <c r="K14" s="27">
        <v>37652</v>
      </c>
      <c r="L14" s="29"/>
      <c r="M14" s="30">
        <f>SUM(B14:L14)</f>
        <v>2136774</v>
      </c>
      <c r="N14" s="18"/>
    </row>
    <row r="15" spans="1:14" s="41" customFormat="1" ht="25.5" customHeight="1">
      <c r="A15" s="37" t="s">
        <v>32</v>
      </c>
      <c r="B15" s="38">
        <v>369423</v>
      </c>
      <c r="C15" s="38">
        <v>20118</v>
      </c>
      <c r="D15" s="38">
        <v>246619</v>
      </c>
      <c r="E15" s="38">
        <f>207508+31694</f>
        <v>239202</v>
      </c>
      <c r="F15" s="38">
        <v>93441</v>
      </c>
      <c r="G15" s="38">
        <v>32995</v>
      </c>
      <c r="H15" s="38">
        <v>16504</v>
      </c>
      <c r="I15" s="38">
        <v>163759</v>
      </c>
      <c r="J15" s="38"/>
      <c r="K15" s="38">
        <v>81340</v>
      </c>
      <c r="L15" s="39"/>
      <c r="M15" s="30">
        <f>SUM(B15:L15)</f>
        <v>1263401</v>
      </c>
      <c r="N15" s="40"/>
    </row>
    <row r="16" spans="1:14" ht="25.5" customHeight="1">
      <c r="A16" s="34" t="s">
        <v>33</v>
      </c>
      <c r="B16" s="42" t="s">
        <v>34</v>
      </c>
      <c r="C16" s="42" t="s">
        <v>34</v>
      </c>
      <c r="D16" s="42" t="s">
        <v>34</v>
      </c>
      <c r="E16" s="42" t="s">
        <v>34</v>
      </c>
      <c r="F16" s="42" t="s">
        <v>34</v>
      </c>
      <c r="G16" s="42" t="s">
        <v>34</v>
      </c>
      <c r="H16" s="42" t="s">
        <v>34</v>
      </c>
      <c r="I16" s="42" t="s">
        <v>34</v>
      </c>
      <c r="J16" s="42" t="s">
        <v>34</v>
      </c>
      <c r="K16" s="42" t="s">
        <v>34</v>
      </c>
      <c r="L16" s="42" t="s">
        <v>34</v>
      </c>
      <c r="M16" s="42" t="s">
        <v>34</v>
      </c>
      <c r="N16" s="18"/>
    </row>
    <row r="17" spans="1:14" ht="25.5" customHeight="1">
      <c r="A17" s="43" t="s">
        <v>35</v>
      </c>
      <c r="B17" s="44">
        <v>139319</v>
      </c>
      <c r="C17" s="44"/>
      <c r="D17" s="44">
        <v>402205</v>
      </c>
      <c r="E17" s="44">
        <f>311821+52519</f>
        <v>364340</v>
      </c>
      <c r="F17" s="44">
        <v>150350</v>
      </c>
      <c r="G17" s="44">
        <v>8727</v>
      </c>
      <c r="H17" s="44">
        <v>6257</v>
      </c>
      <c r="I17" s="44">
        <v>327005</v>
      </c>
      <c r="J17" s="44"/>
      <c r="K17" s="44">
        <v>58469</v>
      </c>
      <c r="L17" s="45"/>
      <c r="M17" s="46">
        <f aca="true" t="shared" si="0" ref="M17:M33">SUM(B17:L17)</f>
        <v>1456672</v>
      </c>
      <c r="N17" s="18"/>
    </row>
    <row r="18" spans="1:14" ht="25.5" customHeight="1">
      <c r="A18" s="26" t="s">
        <v>36</v>
      </c>
      <c r="B18" s="27">
        <v>170152</v>
      </c>
      <c r="C18" s="27">
        <v>4697</v>
      </c>
      <c r="D18" s="27">
        <v>329204</v>
      </c>
      <c r="E18" s="27">
        <f>237283+15818+3751</f>
        <v>256852</v>
      </c>
      <c r="F18" s="27">
        <v>81458</v>
      </c>
      <c r="G18" s="27">
        <v>7879</v>
      </c>
      <c r="H18" s="27">
        <v>16766</v>
      </c>
      <c r="I18" s="27">
        <v>97374</v>
      </c>
      <c r="J18" s="27"/>
      <c r="K18" s="27">
        <v>25020</v>
      </c>
      <c r="L18" s="29"/>
      <c r="M18" s="30">
        <f t="shared" si="0"/>
        <v>989402</v>
      </c>
      <c r="N18" s="18"/>
    </row>
    <row r="19" spans="1:14" ht="25.5" customHeight="1">
      <c r="A19" s="34" t="s">
        <v>37</v>
      </c>
      <c r="B19" s="35">
        <v>245024</v>
      </c>
      <c r="C19" s="35">
        <v>1537</v>
      </c>
      <c r="D19" s="35">
        <v>499622</v>
      </c>
      <c r="E19" s="35">
        <f>255011+68180+1461</f>
        <v>324652</v>
      </c>
      <c r="F19" s="35">
        <v>160431</v>
      </c>
      <c r="G19" s="35">
        <v>40272</v>
      </c>
      <c r="H19" s="35">
        <v>29200</v>
      </c>
      <c r="I19" s="35">
        <v>90220</v>
      </c>
      <c r="J19" s="35"/>
      <c r="K19" s="35">
        <v>38360</v>
      </c>
      <c r="L19" s="36"/>
      <c r="M19" s="30">
        <f t="shared" si="0"/>
        <v>1429318</v>
      </c>
      <c r="N19" s="18"/>
    </row>
    <row r="20" spans="1:14" ht="25.5" customHeight="1">
      <c r="A20" s="37" t="s">
        <v>38</v>
      </c>
      <c r="B20" s="38">
        <v>245637</v>
      </c>
      <c r="C20" s="38"/>
      <c r="D20" s="38">
        <v>642514</v>
      </c>
      <c r="E20" s="38">
        <f>389023+40287+27579</f>
        <v>456889</v>
      </c>
      <c r="F20" s="38">
        <v>199603</v>
      </c>
      <c r="G20" s="38">
        <v>23542</v>
      </c>
      <c r="H20" s="38">
        <v>278763</v>
      </c>
      <c r="I20" s="38">
        <v>215899</v>
      </c>
      <c r="J20" s="38">
        <v>741713</v>
      </c>
      <c r="K20" s="38">
        <v>36059</v>
      </c>
      <c r="L20" s="39"/>
      <c r="M20" s="30">
        <f t="shared" si="0"/>
        <v>2840619</v>
      </c>
      <c r="N20" s="18"/>
    </row>
    <row r="21" spans="1:14" s="41" customFormat="1" ht="25.5" customHeight="1">
      <c r="A21" s="18" t="s">
        <v>39</v>
      </c>
      <c r="B21" s="27">
        <v>146751</v>
      </c>
      <c r="C21" s="27">
        <v>7326</v>
      </c>
      <c r="D21" s="27">
        <v>549368</v>
      </c>
      <c r="E21" s="27">
        <f>168866+54736</f>
        <v>223602</v>
      </c>
      <c r="F21" s="27">
        <v>74456</v>
      </c>
      <c r="G21" s="27"/>
      <c r="H21" s="27">
        <v>56927</v>
      </c>
      <c r="I21" s="27">
        <v>89448</v>
      </c>
      <c r="J21" s="27"/>
      <c r="K21" s="27">
        <v>146871</v>
      </c>
      <c r="L21" s="29"/>
      <c r="M21" s="30">
        <f t="shared" si="0"/>
        <v>1294749</v>
      </c>
      <c r="N21" s="40"/>
    </row>
    <row r="22" spans="1:14" ht="25.5" customHeight="1">
      <c r="A22" s="34" t="s">
        <v>40</v>
      </c>
      <c r="B22" s="35">
        <v>220440</v>
      </c>
      <c r="C22" s="35">
        <v>16984</v>
      </c>
      <c r="D22" s="35">
        <v>360851</v>
      </c>
      <c r="E22" s="35">
        <f>232352+56411</f>
        <v>288763</v>
      </c>
      <c r="F22" s="35">
        <v>101047</v>
      </c>
      <c r="G22" s="35">
        <v>4863</v>
      </c>
      <c r="H22" s="35">
        <v>75615</v>
      </c>
      <c r="I22" s="35">
        <v>144961</v>
      </c>
      <c r="J22" s="35"/>
      <c r="K22" s="35">
        <v>12995</v>
      </c>
      <c r="L22" s="36">
        <v>2938</v>
      </c>
      <c r="M22" s="30">
        <f t="shared" si="0"/>
        <v>1229457</v>
      </c>
      <c r="N22" s="18"/>
    </row>
    <row r="23" spans="1:14" ht="25.5" customHeight="1">
      <c r="A23" s="37" t="s">
        <v>41</v>
      </c>
      <c r="B23" s="38">
        <v>140045</v>
      </c>
      <c r="C23" s="38"/>
      <c r="D23" s="38">
        <v>276687</v>
      </c>
      <c r="E23" s="38">
        <f>191582+5612+942</f>
        <v>198136</v>
      </c>
      <c r="F23" s="38">
        <v>65435</v>
      </c>
      <c r="G23" s="38">
        <v>4031</v>
      </c>
      <c r="H23" s="38">
        <v>53598</v>
      </c>
      <c r="I23" s="38">
        <v>120409</v>
      </c>
      <c r="J23" s="38">
        <v>554199</v>
      </c>
      <c r="K23" s="38">
        <v>70157</v>
      </c>
      <c r="L23" s="39"/>
      <c r="M23" s="30">
        <f t="shared" si="0"/>
        <v>1482697</v>
      </c>
      <c r="N23" s="18"/>
    </row>
    <row r="24" spans="1:14" ht="25.5" customHeight="1">
      <c r="A24" s="26" t="s">
        <v>42</v>
      </c>
      <c r="B24" s="27">
        <v>199295</v>
      </c>
      <c r="C24" s="27"/>
      <c r="D24" s="27">
        <v>333111</v>
      </c>
      <c r="E24" s="27">
        <f>179863+39347</f>
        <v>219210</v>
      </c>
      <c r="F24" s="27">
        <v>89442</v>
      </c>
      <c r="G24" s="27">
        <v>8643</v>
      </c>
      <c r="H24" s="27">
        <v>31689</v>
      </c>
      <c r="I24" s="27">
        <v>121781</v>
      </c>
      <c r="J24" s="27"/>
      <c r="K24" s="27">
        <v>24131</v>
      </c>
      <c r="L24" s="29"/>
      <c r="M24" s="30">
        <f t="shared" si="0"/>
        <v>1027302</v>
      </c>
      <c r="N24" s="18"/>
    </row>
    <row r="25" spans="1:14" ht="25.5" customHeight="1">
      <c r="A25" s="34" t="s">
        <v>43</v>
      </c>
      <c r="B25" s="35">
        <v>510013</v>
      </c>
      <c r="C25" s="35"/>
      <c r="D25" s="35">
        <v>368364</v>
      </c>
      <c r="E25" s="35">
        <f>443378+4402+515</f>
        <v>448295</v>
      </c>
      <c r="F25" s="35">
        <v>202704</v>
      </c>
      <c r="G25" s="35">
        <v>71182</v>
      </c>
      <c r="H25" s="35">
        <v>100385</v>
      </c>
      <c r="I25" s="35">
        <v>749047</v>
      </c>
      <c r="J25" s="35">
        <v>854926</v>
      </c>
      <c r="K25" s="35">
        <v>40735</v>
      </c>
      <c r="L25" s="36"/>
      <c r="M25" s="30">
        <f t="shared" si="0"/>
        <v>3345651</v>
      </c>
      <c r="N25" s="18"/>
    </row>
    <row r="26" spans="1:14" s="41" customFormat="1" ht="25.5" customHeight="1">
      <c r="A26" s="37" t="s">
        <v>44</v>
      </c>
      <c r="B26" s="38">
        <v>255420</v>
      </c>
      <c r="C26" s="38">
        <v>17058</v>
      </c>
      <c r="D26" s="38">
        <v>554595</v>
      </c>
      <c r="E26" s="38">
        <f>297654+65072+4770</f>
        <v>367496</v>
      </c>
      <c r="F26" s="38">
        <v>247432</v>
      </c>
      <c r="G26" s="38">
        <v>14637</v>
      </c>
      <c r="H26" s="38">
        <v>100273</v>
      </c>
      <c r="I26" s="38">
        <v>169439</v>
      </c>
      <c r="J26" s="38"/>
      <c r="K26" s="38">
        <v>31314</v>
      </c>
      <c r="L26" s="39"/>
      <c r="M26" s="30">
        <f t="shared" si="0"/>
        <v>1757664</v>
      </c>
      <c r="N26" s="40"/>
    </row>
    <row r="27" spans="1:14" s="48" customFormat="1" ht="25.5" customHeight="1">
      <c r="A27" s="37" t="s">
        <v>45</v>
      </c>
      <c r="B27" s="38">
        <v>148421</v>
      </c>
      <c r="C27" s="38">
        <v>7318</v>
      </c>
      <c r="D27" s="38">
        <v>205085</v>
      </c>
      <c r="E27" s="38">
        <f>80527+21867</f>
        <v>102394</v>
      </c>
      <c r="F27" s="38">
        <v>40886</v>
      </c>
      <c r="G27" s="38">
        <v>12737</v>
      </c>
      <c r="H27" s="38">
        <v>93709</v>
      </c>
      <c r="I27" s="38">
        <v>96494</v>
      </c>
      <c r="J27" s="38">
        <v>353323</v>
      </c>
      <c r="K27" s="38">
        <v>21051</v>
      </c>
      <c r="L27" s="39"/>
      <c r="M27" s="30">
        <f t="shared" si="0"/>
        <v>1081418</v>
      </c>
      <c r="N27" s="47"/>
    </row>
    <row r="28" spans="1:14" ht="25.5" customHeight="1">
      <c r="A28" s="34" t="s">
        <v>46</v>
      </c>
      <c r="B28" s="35">
        <v>82547</v>
      </c>
      <c r="C28" s="35">
        <v>6201</v>
      </c>
      <c r="D28" s="35">
        <v>202837</v>
      </c>
      <c r="E28" s="35">
        <f>62744+5683+1232</f>
        <v>69659</v>
      </c>
      <c r="F28" s="35">
        <v>33804</v>
      </c>
      <c r="G28" s="35">
        <v>3826</v>
      </c>
      <c r="H28" s="35">
        <v>28938</v>
      </c>
      <c r="I28" s="35">
        <v>99834</v>
      </c>
      <c r="J28" s="35"/>
      <c r="K28" s="35">
        <v>7207</v>
      </c>
      <c r="L28" s="36"/>
      <c r="M28" s="30">
        <f t="shared" si="0"/>
        <v>534853</v>
      </c>
      <c r="N28" s="18"/>
    </row>
    <row r="29" spans="1:14" ht="25.5" customHeight="1">
      <c r="A29" s="37" t="s">
        <v>47</v>
      </c>
      <c r="B29" s="38">
        <v>254527</v>
      </c>
      <c r="C29" s="38"/>
      <c r="D29" s="38">
        <v>177410</v>
      </c>
      <c r="E29" s="38">
        <f>314396+7084+1665</f>
        <v>323145</v>
      </c>
      <c r="F29" s="38">
        <v>79297</v>
      </c>
      <c r="G29" s="38">
        <v>24365</v>
      </c>
      <c r="H29" s="38">
        <v>48163</v>
      </c>
      <c r="I29" s="38">
        <v>62076</v>
      </c>
      <c r="J29" s="49"/>
      <c r="K29" s="38">
        <v>54991</v>
      </c>
      <c r="L29" s="39">
        <v>7379</v>
      </c>
      <c r="M29" s="30">
        <f t="shared" si="0"/>
        <v>1031353</v>
      </c>
      <c r="N29" s="18"/>
    </row>
    <row r="30" spans="1:14" ht="25.5" customHeight="1">
      <c r="A30" s="37" t="s">
        <v>48</v>
      </c>
      <c r="B30" s="38">
        <v>259989</v>
      </c>
      <c r="C30" s="38"/>
      <c r="D30" s="38">
        <v>279430</v>
      </c>
      <c r="E30" s="38">
        <f>224248+23987+1870</f>
        <v>250105</v>
      </c>
      <c r="F30" s="38">
        <v>148889</v>
      </c>
      <c r="G30" s="38">
        <v>171596</v>
      </c>
      <c r="H30" s="38">
        <v>79912</v>
      </c>
      <c r="I30" s="38">
        <v>111506</v>
      </c>
      <c r="J30" s="38"/>
      <c r="K30" s="38">
        <v>32652</v>
      </c>
      <c r="L30" s="39"/>
      <c r="M30" s="30">
        <f t="shared" si="0"/>
        <v>1334079</v>
      </c>
      <c r="N30" s="18"/>
    </row>
    <row r="31" spans="1:14" ht="25.5" customHeight="1">
      <c r="A31" s="34" t="s">
        <v>49</v>
      </c>
      <c r="B31" s="35">
        <v>172932</v>
      </c>
      <c r="C31" s="35"/>
      <c r="D31" s="35">
        <v>165477</v>
      </c>
      <c r="E31" s="35">
        <f>147760+5569+1</f>
        <v>153330</v>
      </c>
      <c r="F31" s="35">
        <v>110307</v>
      </c>
      <c r="G31" s="35">
        <v>48980</v>
      </c>
      <c r="H31" s="35">
        <v>4253</v>
      </c>
      <c r="I31" s="35">
        <v>109964</v>
      </c>
      <c r="J31" s="35">
        <v>550339</v>
      </c>
      <c r="K31" s="35">
        <v>29839</v>
      </c>
      <c r="L31" s="36"/>
      <c r="M31" s="30">
        <f t="shared" si="0"/>
        <v>1345421</v>
      </c>
      <c r="N31" s="18"/>
    </row>
    <row r="32" spans="1:14" ht="25.5" customHeight="1">
      <c r="A32" s="37" t="s">
        <v>50</v>
      </c>
      <c r="B32" s="38">
        <v>254008</v>
      </c>
      <c r="C32" s="38"/>
      <c r="D32" s="38">
        <v>324322</v>
      </c>
      <c r="E32" s="38">
        <f>528962+36614+2638</f>
        <v>568214</v>
      </c>
      <c r="F32" s="38">
        <v>124065</v>
      </c>
      <c r="G32" s="38">
        <v>16791</v>
      </c>
      <c r="H32" s="38">
        <v>73355</v>
      </c>
      <c r="I32" s="38">
        <v>265789</v>
      </c>
      <c r="J32" s="38">
        <v>416769</v>
      </c>
      <c r="K32" s="38">
        <v>74524</v>
      </c>
      <c r="L32" s="39"/>
      <c r="M32" s="30">
        <f t="shared" si="0"/>
        <v>2117837</v>
      </c>
      <c r="N32" s="18"/>
    </row>
    <row r="33" spans="1:14" s="41" customFormat="1" ht="25.5" customHeight="1">
      <c r="A33" s="50" t="s">
        <v>51</v>
      </c>
      <c r="B33" s="51">
        <v>296701</v>
      </c>
      <c r="C33" s="51">
        <v>7295</v>
      </c>
      <c r="D33" s="51">
        <v>424866</v>
      </c>
      <c r="E33" s="51">
        <f>359480+6646+2371</f>
        <v>368497</v>
      </c>
      <c r="F33" s="51">
        <v>249507</v>
      </c>
      <c r="G33" s="51">
        <v>14318</v>
      </c>
      <c r="H33" s="51">
        <v>103121</v>
      </c>
      <c r="I33" s="51">
        <v>136057</v>
      </c>
      <c r="J33" s="51"/>
      <c r="K33" s="51">
        <v>19219</v>
      </c>
      <c r="L33" s="52"/>
      <c r="M33" s="53">
        <f t="shared" si="0"/>
        <v>1619581</v>
      </c>
      <c r="N33" s="40"/>
    </row>
    <row r="34" spans="1:14" s="41" customFormat="1" ht="25.5" customHeight="1">
      <c r="A34" s="11" t="s">
        <v>52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55"/>
      <c r="N34" s="56"/>
    </row>
    <row r="35" spans="1:11" ht="12" customHeight="1">
      <c r="A35" s="11" t="s">
        <v>53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2:11" ht="12.75"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2:11" ht="12.75"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2:11" ht="12.75">
      <c r="B38" s="57"/>
      <c r="C38" s="57"/>
      <c r="D38" s="57"/>
      <c r="E38" s="57"/>
      <c r="F38" s="57"/>
      <c r="G38" s="57"/>
      <c r="H38" s="57"/>
      <c r="I38" s="57"/>
      <c r="J38" s="57"/>
      <c r="K38" s="57"/>
    </row>
  </sheetData>
  <sheetProtection/>
  <printOptions horizontalCentered="1" verticalCentered="1"/>
  <pageMargins left="0" right="0.25" top="0" bottom="0" header="0.64" footer="0.24"/>
  <pageSetup horizontalDpi="300" verticalDpi="300" orientation="landscape" scale="64" r:id="rId3"/>
  <headerFooter alignWithMargins="0">
    <oddFooter>&amp;C29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sckoziol</dc:creator>
  <cp:keywords/>
  <dc:description/>
  <cp:lastModifiedBy>Gary Wilhelm</cp:lastModifiedBy>
  <dcterms:created xsi:type="dcterms:W3CDTF">2002-12-03T14:18:49Z</dcterms:created>
  <dcterms:modified xsi:type="dcterms:W3CDTF">2016-06-23T13:57:36Z</dcterms:modified>
  <cp:category/>
  <cp:version/>
  <cp:contentType/>
  <cp:contentStatus/>
</cp:coreProperties>
</file>