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hia\Desktop\"/>
    </mc:Choice>
  </mc:AlternateContent>
  <xr:revisionPtr revIDLastSave="0" documentId="8_{C73D7123-6C8E-4E32-A9E6-A88243464DF6}" xr6:coauthVersionLast="34" xr6:coauthVersionMax="34" xr10:uidLastSave="{00000000-0000-0000-0000-000000000000}"/>
  <bookViews>
    <workbookView xWindow="930" yWindow="0" windowWidth="18180" windowHeight="8100" firstSheet="1" activeTab="1" xr2:uid="{00000000-000D-0000-FFFF-FFFF00000000}"/>
  </bookViews>
  <sheets>
    <sheet name="Sheet1" sheetId="1" state="hidden" r:id="rId1"/>
    <sheet name="Salary Stipend Calculator" sheetId="3" r:id="rId2"/>
  </sheets>
  <definedNames>
    <definedName name="Actual_Payment">Sheet1!$B$2</definedName>
    <definedName name="Annual_Salary_per_Month">Sheet1!$B$9</definedName>
    <definedName name="Annualized_Salary">Sheet1!$B$6</definedName>
    <definedName name="AnnualizedSalary">#REF!</definedName>
    <definedName name="Appointment_Period">#REF!</definedName>
    <definedName name="Base_Salary">#REF!</definedName>
    <definedName name="BaseSalary">#REF!</definedName>
    <definedName name="Comp_Time">#REF!</definedName>
    <definedName name="Converted_Hourly_Rate">#REF!</definedName>
    <definedName name="ConvertedHourlyRate">#REF!</definedName>
    <definedName name="CurrentYearMonths">#REF!</definedName>
    <definedName name="End_Date">Sheet1!$B$4</definedName>
    <definedName name="Holiday_ETO">#REF!</definedName>
    <definedName name="Longevity_Payment">#REF!</definedName>
    <definedName name="LongevityPayPercentage">#REF!</definedName>
    <definedName name="Num_of_Days">Sheet1!$A$8</definedName>
    <definedName name="Num_of_Months">Sheet1!$B$5</definedName>
    <definedName name="OnCall_TO">#REF!</definedName>
    <definedName name="Salary_per_Month">Sheet1!$A$9</definedName>
    <definedName name="Start_Date">Sheet1!$B$3</definedName>
    <definedName name="Summer_Salary_Max">#REF!</definedName>
    <definedName name="Travel_Time_ETO">#REF!</definedName>
    <definedName name="Unused_Bonus_Leave">#REF!</definedName>
    <definedName name="Unused_Sick_Leave">#REF!</definedName>
    <definedName name="Unused_Vacation_Leave">#REF!</definedName>
    <definedName name="UnusedBonusLeave">#REF!</definedName>
    <definedName name="UnusedCompTime">#REF!</definedName>
    <definedName name="UnusedHolidayETO">#REF!</definedName>
    <definedName name="UnusedLongevity">#REF!</definedName>
    <definedName name="UnusedOnCallTO">#REF!</definedName>
    <definedName name="UnusedSickLeave">#REF!</definedName>
    <definedName name="UnusedTravelTime">#REF!</definedName>
    <definedName name="UnusedVacationLeave">#REF!</definedName>
    <definedName name="YearsOfStateService">#REF!</definedName>
  </definedNames>
  <calcPr calcId="179017"/>
</workbook>
</file>

<file path=xl/calcChain.xml><?xml version="1.0" encoding="utf-8"?>
<calcChain xmlns="http://schemas.openxmlformats.org/spreadsheetml/2006/main">
  <c r="B12" i="3" l="1"/>
  <c r="D29" i="3" l="1"/>
  <c r="D28" i="3"/>
  <c r="D27" i="3"/>
  <c r="D26" i="3"/>
  <c r="D25" i="3"/>
  <c r="D11" i="3"/>
  <c r="D10" i="3"/>
  <c r="D9" i="3"/>
  <c r="D8" i="3"/>
  <c r="D7" i="3"/>
  <c r="D33" i="3" l="1"/>
  <c r="D32" i="3"/>
  <c r="D30" i="3"/>
  <c r="D15" i="3"/>
  <c r="D14" i="3"/>
  <c r="D13" i="3"/>
  <c r="D34" i="3" l="1"/>
  <c r="D35" i="3" s="1"/>
  <c r="D36" i="3" s="1"/>
  <c r="D16" i="3"/>
  <c r="B13" i="3" s="1"/>
  <c r="D17" i="3" l="1"/>
  <c r="D18" i="3" s="1"/>
  <c r="B15" i="3" s="1"/>
  <c r="B16" i="3"/>
  <c r="B16" i="1" l="1"/>
  <c r="B17" i="1" s="1"/>
  <c r="B8" i="1" l="1"/>
  <c r="B5" i="1"/>
  <c r="B9" i="1" l="1"/>
  <c r="B6" i="1"/>
  <c r="B29" i="3" l="1"/>
  <c r="B27" i="3"/>
</calcChain>
</file>

<file path=xl/sharedStrings.xml><?xml version="1.0" encoding="utf-8"?>
<sst xmlns="http://schemas.openxmlformats.org/spreadsheetml/2006/main" count="80" uniqueCount="64">
  <si>
    <t>Enter the actual payment amount here:</t>
  </si>
  <si>
    <t>Actual Payment Amount</t>
  </si>
  <si>
    <t>Start Date</t>
  </si>
  <si>
    <t>End Date</t>
  </si>
  <si>
    <t># of months</t>
  </si>
  <si>
    <t>Annualized Salary</t>
  </si>
  <si>
    <t># of Days From Start/End Date</t>
  </si>
  <si>
    <t>Annualized Salary per Month</t>
  </si>
  <si>
    <t>If you do not know the actual payment amount,</t>
  </si>
  <si>
    <t>enter the annualized salary here:</t>
  </si>
  <si>
    <t>Name:</t>
  </si>
  <si>
    <t>PID:</t>
  </si>
  <si>
    <t>Title:</t>
  </si>
  <si>
    <t>Start Date:</t>
  </si>
  <si>
    <t>End Date:</t>
  </si>
  <si>
    <t>Is the Start Date at the beginning of the month?</t>
  </si>
  <si>
    <t>Is the End Date at the end of the month?</t>
  </si>
  <si>
    <t># of months (rounded up)</t>
  </si>
  <si>
    <t># of paid days in start month</t>
  </si>
  <si>
    <t># of paid days in end month</t>
  </si>
  <si>
    <t>How many whole months in between start date and end date?</t>
  </si>
  <si>
    <t>Partial Month % from Start Date</t>
  </si>
  <si>
    <t>Partial Month % from End Date</t>
  </si>
  <si>
    <t># of months of service from Start Date to End Date</t>
  </si>
  <si>
    <t>Actual Salary to be budgeted (Annualized Salary divided by Multiple)</t>
  </si>
  <si>
    <t>Partial month % in Start Date month</t>
  </si>
  <si>
    <t>Partial month % in End Date month</t>
  </si>
  <si>
    <t># of months of service between Start Date and End Date</t>
  </si>
  <si>
    <t>Multiple (12 months divided by # of months of service)</t>
  </si>
  <si>
    <t>Annualized Salary (Actual Payment Amount multiplied by Multiple)</t>
  </si>
  <si>
    <t># of months of service:</t>
  </si>
  <si>
    <t>Actual Payment Amount:</t>
  </si>
  <si>
    <t>Annualized Salary:</t>
  </si>
  <si>
    <t>Enter the individual's information into the yellow input cells. The corresponding calculations will generate in the blue output cells.</t>
  </si>
  <si>
    <t>Use this calculator if you want to determine the actual payment amount for a given annualized salary.</t>
  </si>
  <si>
    <t>`=EOMONTH(B20,0)-B20+1</t>
  </si>
  <si>
    <t>`=(YEAR($B$8)-YEAR($B$7))*12+MONTH($B$8)-MONTH($B$7)+1</t>
  </si>
  <si>
    <t>`=EOMONTH($B$7,0)-$B$7+1</t>
  </si>
  <si>
    <t>`=DAY($B$7)=1</t>
  </si>
  <si>
    <t>`=DAY(EOMONTH($B$8,0)-(EOMONTH($B$8,0)-$B$8))</t>
  </si>
  <si>
    <t>`=DAY($B$8)=DAY(EOMONTH($B$8,0))</t>
  </si>
  <si>
    <t>`=IF(AND($D$8=FALSE,$D$6=FALSE),$D$4-2,IF(OR($D$6=FALSE,$D$8=FALSE),$D$4-1,$D$4))</t>
  </si>
  <si>
    <t>`=IF($D$6=FALSE, $D$5/DAY(EOMONTH($B$7,0)),0)</t>
  </si>
  <si>
    <t>`=IF($D$8=FALSE, $D$7/DAY(EOMONTH($B$8,0)),0)</t>
  </si>
  <si>
    <t>`=SUM($D$9:$D$11)</t>
  </si>
  <si>
    <t>`=12/$D$12</t>
  </si>
  <si>
    <t>`=$B$10*$D$13</t>
  </si>
  <si>
    <t>`=(YEAR($B$21)-YEAR($B$20))*12+MONTH($B$21)-MONTH($B$20)+1</t>
  </si>
  <si>
    <t>`=DAY($B$20)=1</t>
  </si>
  <si>
    <t>`=DAY(EOMONTH($B$21,0)-(EOMONTH($B$21,0)-$B$21))</t>
  </si>
  <si>
    <t>`=DAY($B$21)=DAY(EOMONTH($B$21,0))</t>
  </si>
  <si>
    <t>`=IF(AND($D$24=FALSE,$D$22=FALSE),$D$20-2,IF(OR($D$24=FALSE,$D$22=FALSE),$D$20-1,$D$20))</t>
  </si>
  <si>
    <t>`=IF($D$22=FALSE, $D$21/DAY(EOMONTH($B$20, 0)), 0)</t>
  </si>
  <si>
    <t>`=IF($D$24=FALSE, $D$23/DAY(EOMONTH($B$21, 0)), 0)</t>
  </si>
  <si>
    <t>`=SUM($D$25:$D$27)</t>
  </si>
  <si>
    <t>`=12/$D$28</t>
  </si>
  <si>
    <t>`=$B$23/$D$29</t>
  </si>
  <si>
    <t>Flat rate:</t>
  </si>
  <si>
    <t>SALARY STIPEND CALCULATOR FOR GRADUATE STUDENTS</t>
  </si>
  <si>
    <t xml:space="preserve">  </t>
  </si>
  <si>
    <t>Pay Through Date:</t>
  </si>
  <si>
    <t>Expected Job End Date:</t>
  </si>
  <si>
    <t>YELLOW CELLS - INPUT</t>
  </si>
  <si>
    <t>BLUE CELLS - OUTPUT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</si>
</sst>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\ mm/dd/yyyy"/>
    <numFmt numFmtId="165" formatCode="0.0000"/>
    <numFmt numFmtId="166" formatCode="_(&quot;$&quot;* #,##0.000_);_(&quot;$&quot;* \(#,##0.000\);_(&quot;$&quot;* &quot;-&quot;??_);_(@_)"/>
    <numFmt numFmtId="167" formatCode="0.00000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</font>
    <font>
      <sz val="10"/>
      <name val="CG Times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name val="Arial"/>
      <family val="2"/>
    </font>
    <font>
      <i/>
      <sz val="18"/>
      <color theme="1"/>
      <name val="Calibri"/>
      <family val="2"/>
      <scheme val="minor"/>
    </font>
    <font>
      <sz val="18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7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</cellStyleXfs>
  <cellXfs count="48">
    <xf numFmtId="0" fontId="0" fillId="0" borderId="0" xfId="0"/>
    <xf numFmtId="0" fontId="25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2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24" fillId="0" borderId="0" xfId="43" applyFont="1" applyProtection="1">
      <protection locked="0"/>
    </xf>
    <xf numFmtId="44" fontId="26" fillId="33" borderId="0" xfId="84" applyFont="1" applyFill="1" applyBorder="1" applyProtection="1">
      <protection locked="0"/>
    </xf>
    <xf numFmtId="44" fontId="22" fillId="0" borderId="0" xfId="1" applyFont="1" applyFill="1" applyBorder="1" applyAlignment="1" applyProtection="1">
      <alignment horizontal="center"/>
      <protection locked="0"/>
    </xf>
    <xf numFmtId="165" fontId="22" fillId="0" borderId="0" xfId="0" applyNumberFormat="1" applyFont="1" applyFill="1" applyBorder="1" applyProtection="1">
      <protection locked="0"/>
    </xf>
    <xf numFmtId="2" fontId="22" fillId="0" borderId="0" xfId="0" applyNumberFormat="1" applyFont="1" applyFill="1" applyBorder="1" applyProtection="1">
      <protection locked="0"/>
    </xf>
    <xf numFmtId="44" fontId="22" fillId="0" borderId="0" xfId="0" applyNumberFormat="1" applyFont="1" applyProtection="1">
      <protection locked="0"/>
    </xf>
    <xf numFmtId="164" fontId="26" fillId="33" borderId="0" xfId="45" applyNumberFormat="1" applyFont="1" applyFill="1" applyBorder="1" applyProtection="1">
      <protection locked="0"/>
    </xf>
    <xf numFmtId="0" fontId="22" fillId="0" borderId="0" xfId="0" applyFont="1" applyFill="1" applyBorder="1" applyProtection="1">
      <protection locked="0"/>
    </xf>
    <xf numFmtId="0" fontId="24" fillId="0" borderId="0" xfId="43" applyFont="1" applyFill="1" applyBorder="1" applyProtection="1"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44" fontId="23" fillId="0" borderId="0" xfId="1" applyFont="1" applyProtection="1">
      <protection locked="0"/>
    </xf>
    <xf numFmtId="2" fontId="22" fillId="0" borderId="0" xfId="0" applyNumberFormat="1" applyFont="1" applyProtection="1">
      <protection locked="0"/>
    </xf>
    <xf numFmtId="0" fontId="22" fillId="0" borderId="0" xfId="0" applyFont="1" applyProtection="1">
      <protection locked="0"/>
    </xf>
    <xf numFmtId="2" fontId="26" fillId="34" borderId="0" xfId="45" applyNumberFormat="1" applyFont="1" applyFill="1" applyBorder="1" applyProtection="1"/>
    <xf numFmtId="44" fontId="26" fillId="34" borderId="0" xfId="84" applyFont="1" applyFill="1" applyBorder="1" applyAlignment="1" applyProtection="1">
      <alignment horizontal="center"/>
    </xf>
    <xf numFmtId="0" fontId="23" fillId="34" borderId="0" xfId="0" applyFont="1" applyFill="1" applyProtection="1"/>
    <xf numFmtId="166" fontId="23" fillId="34" borderId="0" xfId="1" applyNumberFormat="1" applyFont="1" applyFill="1" applyProtection="1"/>
    <xf numFmtId="0" fontId="27" fillId="0" borderId="0" xfId="0" applyFont="1" applyProtection="1">
      <protection locked="0"/>
    </xf>
    <xf numFmtId="14" fontId="27" fillId="33" borderId="10" xfId="0" applyNumberFormat="1" applyFont="1" applyFill="1" applyBorder="1" applyAlignment="1" applyProtection="1">
      <alignment horizontal="center"/>
      <protection locked="0"/>
    </xf>
    <xf numFmtId="2" fontId="27" fillId="0" borderId="0" xfId="0" applyNumberFormat="1" applyFont="1" applyProtection="1">
      <protection locked="0"/>
    </xf>
    <xf numFmtId="0" fontId="27" fillId="0" borderId="0" xfId="0" applyFont="1" applyAlignment="1" applyProtection="1">
      <protection locked="0"/>
    </xf>
    <xf numFmtId="0" fontId="27" fillId="33" borderId="10" xfId="0" applyFont="1" applyFill="1" applyBorder="1" applyProtection="1">
      <protection locked="0"/>
    </xf>
    <xf numFmtId="0" fontId="27" fillId="0" borderId="0" xfId="0" applyFont="1" applyAlignment="1" applyProtection="1">
      <alignment wrapText="1"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protection locked="0"/>
    </xf>
    <xf numFmtId="14" fontId="27" fillId="0" borderId="0" xfId="0" applyNumberFormat="1" applyFont="1" applyProtection="1">
      <protection locked="0"/>
    </xf>
    <xf numFmtId="44" fontId="27" fillId="0" borderId="0" xfId="0" applyNumberFormat="1" applyFont="1" applyProtection="1">
      <protection locked="0"/>
    </xf>
    <xf numFmtId="0" fontId="29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27" fillId="0" borderId="0" xfId="0" applyFont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center"/>
      <protection locked="0"/>
    </xf>
    <xf numFmtId="1" fontId="27" fillId="0" borderId="0" xfId="0" applyNumberFormat="1" applyFont="1" applyProtection="1">
      <protection locked="0"/>
    </xf>
    <xf numFmtId="44" fontId="28" fillId="0" borderId="0" xfId="1" applyFont="1" applyProtection="1">
      <protection locked="0"/>
    </xf>
    <xf numFmtId="44" fontId="28" fillId="35" borderId="0" xfId="0" applyNumberFormat="1" applyFont="1" applyFill="1" applyProtection="1">
      <protection locked="0"/>
    </xf>
    <xf numFmtId="167" fontId="27" fillId="33" borderId="10" xfId="1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Alignment="1" applyProtection="1">
      <protection locked="0"/>
    </xf>
    <xf numFmtId="165" fontId="29" fillId="0" borderId="0" xfId="0" applyNumberFormat="1" applyFont="1" applyProtection="1">
      <protection locked="0"/>
    </xf>
    <xf numFmtId="0" fontId="31" fillId="0" borderId="0" xfId="0" applyFont="1" applyProtection="1">
      <protection locked="0"/>
    </xf>
    <xf numFmtId="167" fontId="27" fillId="36" borderId="10" xfId="0" applyNumberFormat="1" applyFont="1" applyFill="1" applyBorder="1" applyAlignment="1" applyProtection="1">
      <alignment horizontal="center"/>
    </xf>
    <xf numFmtId="167" fontId="27" fillId="36" borderId="10" xfId="1" applyNumberFormat="1" applyFont="1" applyFill="1" applyBorder="1" applyAlignment="1" applyProtection="1">
      <alignment horizontal="center"/>
    </xf>
    <xf numFmtId="0" fontId="28" fillId="0" borderId="0" xfId="0" applyFont="1" applyProtection="1">
      <protection locked="0"/>
    </xf>
    <xf numFmtId="14" fontId="27" fillId="36" borderId="10" xfId="0" applyNumberFormat="1" applyFont="1" applyFill="1" applyBorder="1" applyAlignment="1" applyProtection="1">
      <alignment horizontal="center"/>
    </xf>
  </cellXfs>
  <cellStyles count="8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50" xr:uid="{00000000-0005-0000-0000-00001B000000}"/>
    <cellStyle name="Comma 3" xfId="55" xr:uid="{00000000-0005-0000-0000-00001C000000}"/>
    <cellStyle name="Comma 4" xfId="59" xr:uid="{00000000-0005-0000-0000-00001D000000}"/>
    <cellStyle name="Comma 4 2" xfId="62" xr:uid="{00000000-0005-0000-0000-00001E000000}"/>
    <cellStyle name="Comma 5" xfId="65" xr:uid="{00000000-0005-0000-0000-00001F000000}"/>
    <cellStyle name="Comma 6" xfId="71" xr:uid="{00000000-0005-0000-0000-000020000000}"/>
    <cellStyle name="Comma 7" xfId="44" xr:uid="{00000000-0005-0000-0000-000021000000}"/>
    <cellStyle name="Currency" xfId="1" builtinId="4"/>
    <cellStyle name="Currency 2" xfId="84" xr:uid="{00000000-0005-0000-0000-000023000000}"/>
    <cellStyle name="Currency 2 2" xfId="85" xr:uid="{00000000-0005-0000-0000-000024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 2" xfId="48" xr:uid="{00000000-0005-0000-0000-00002B000000}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57" xr:uid="{00000000-0005-0000-0000-000030000000}"/>
    <cellStyle name="Normal 11" xfId="58" xr:uid="{00000000-0005-0000-0000-000031000000}"/>
    <cellStyle name="Normal 11 2" xfId="61" xr:uid="{00000000-0005-0000-0000-000032000000}"/>
    <cellStyle name="Normal 12" xfId="64" xr:uid="{00000000-0005-0000-0000-000033000000}"/>
    <cellStyle name="Normal 13" xfId="67" xr:uid="{00000000-0005-0000-0000-000034000000}"/>
    <cellStyle name="Normal 14" xfId="68" xr:uid="{00000000-0005-0000-0000-000035000000}"/>
    <cellStyle name="Normal 15" xfId="69" xr:uid="{00000000-0005-0000-0000-000036000000}"/>
    <cellStyle name="Normal 16" xfId="70" xr:uid="{00000000-0005-0000-0000-000037000000}"/>
    <cellStyle name="Normal 17" xfId="72" xr:uid="{00000000-0005-0000-0000-000038000000}"/>
    <cellStyle name="Normal 18" xfId="73" xr:uid="{00000000-0005-0000-0000-000039000000}"/>
    <cellStyle name="Normal 19" xfId="74" xr:uid="{00000000-0005-0000-0000-00003A000000}"/>
    <cellStyle name="Normal 2" xfId="45" xr:uid="{00000000-0005-0000-0000-00003B000000}"/>
    <cellStyle name="Normal 20" xfId="75" xr:uid="{00000000-0005-0000-0000-00003C000000}"/>
    <cellStyle name="Normal 21" xfId="76" xr:uid="{00000000-0005-0000-0000-00003D000000}"/>
    <cellStyle name="Normal 22" xfId="77" xr:uid="{00000000-0005-0000-0000-00003E000000}"/>
    <cellStyle name="Normal 23" xfId="78" xr:uid="{00000000-0005-0000-0000-00003F000000}"/>
    <cellStyle name="Normal 24" xfId="79" xr:uid="{00000000-0005-0000-0000-000040000000}"/>
    <cellStyle name="Normal 25" xfId="80" xr:uid="{00000000-0005-0000-0000-000041000000}"/>
    <cellStyle name="Normal 26" xfId="81" xr:uid="{00000000-0005-0000-0000-000042000000}"/>
    <cellStyle name="Normal 27" xfId="82" xr:uid="{00000000-0005-0000-0000-000043000000}"/>
    <cellStyle name="Normal 28" xfId="83" xr:uid="{00000000-0005-0000-0000-000044000000}"/>
    <cellStyle name="Normal 29" xfId="43" xr:uid="{00000000-0005-0000-0000-000045000000}"/>
    <cellStyle name="Normal 29 2" xfId="86" xr:uid="{00000000-0005-0000-0000-000046000000}"/>
    <cellStyle name="Normal 3" xfId="47" xr:uid="{00000000-0005-0000-0000-000047000000}"/>
    <cellStyle name="Normal 4" xfId="49" xr:uid="{00000000-0005-0000-0000-000048000000}"/>
    <cellStyle name="Normal 5" xfId="51" xr:uid="{00000000-0005-0000-0000-000049000000}"/>
    <cellStyle name="Normal 6" xfId="52" xr:uid="{00000000-0005-0000-0000-00004A000000}"/>
    <cellStyle name="Normal 7" xfId="53" xr:uid="{00000000-0005-0000-0000-00004B000000}"/>
    <cellStyle name="Normal 8" xfId="54" xr:uid="{00000000-0005-0000-0000-00004C000000}"/>
    <cellStyle name="Normal 9" xfId="56" xr:uid="{00000000-0005-0000-0000-00004D000000}"/>
    <cellStyle name="Note" xfId="16" builtinId="10" customBuiltin="1"/>
    <cellStyle name="Output" xfId="11" builtinId="21" customBuiltin="1"/>
    <cellStyle name="Percent 2" xfId="46" xr:uid="{00000000-0005-0000-0000-000050000000}"/>
    <cellStyle name="Percent 3" xfId="60" xr:uid="{00000000-0005-0000-0000-000051000000}"/>
    <cellStyle name="Percent 3 2" xfId="63" xr:uid="{00000000-0005-0000-0000-000052000000}"/>
    <cellStyle name="Percent 4" xfId="66" xr:uid="{00000000-0005-0000-0000-000053000000}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zoomScaleNormal="100" workbookViewId="0">
      <selection activeCell="B13" sqref="B13"/>
    </sheetView>
  </sheetViews>
  <sheetFormatPr defaultRowHeight="15"/>
  <cols>
    <col min="1" max="1" width="49.140625" style="4" customWidth="1"/>
    <col min="2" max="2" width="29.140625" style="4" customWidth="1"/>
    <col min="3" max="16384" width="9.140625" style="4"/>
  </cols>
  <sheetData>
    <row r="1" spans="1:11" ht="23.25">
      <c r="A1" s="1" t="s">
        <v>0</v>
      </c>
      <c r="B1" s="2"/>
      <c r="C1" s="3"/>
      <c r="D1" s="3"/>
      <c r="E1" s="3"/>
      <c r="F1" s="3"/>
      <c r="G1" s="3"/>
    </row>
    <row r="2" spans="1:11" ht="23.25">
      <c r="A2" s="5" t="s">
        <v>1</v>
      </c>
      <c r="B2" s="6">
        <v>0</v>
      </c>
      <c r="C2" s="7"/>
      <c r="D2" s="8"/>
      <c r="E2" s="9"/>
      <c r="F2" s="10"/>
    </row>
    <row r="3" spans="1:11" ht="23.25">
      <c r="A3" s="5" t="s">
        <v>2</v>
      </c>
      <c r="B3" s="11">
        <v>41487</v>
      </c>
      <c r="C3" s="7"/>
      <c r="D3" s="8"/>
      <c r="E3" s="9"/>
      <c r="F3" s="10"/>
    </row>
    <row r="4" spans="1:11" ht="23.25">
      <c r="A4" s="5" t="s">
        <v>3</v>
      </c>
      <c r="B4" s="11">
        <v>41851</v>
      </c>
      <c r="C4" s="7"/>
      <c r="D4" s="8"/>
      <c r="E4" s="9"/>
      <c r="F4" s="10"/>
      <c r="G4" s="9"/>
      <c r="H4" s="12"/>
      <c r="I4" s="12"/>
      <c r="J4" s="12"/>
      <c r="K4" s="12"/>
    </row>
    <row r="5" spans="1:11" ht="23.25">
      <c r="A5" s="13" t="s">
        <v>4</v>
      </c>
      <c r="B5" s="18">
        <f>(End_Date-Start_Date)/30.111111</f>
        <v>12.088560930216092</v>
      </c>
      <c r="C5" s="7"/>
      <c r="D5" s="8"/>
      <c r="E5" s="9"/>
      <c r="F5" s="10"/>
      <c r="G5" s="9"/>
      <c r="H5" s="12"/>
      <c r="I5" s="12"/>
      <c r="J5" s="12"/>
      <c r="K5" s="12"/>
    </row>
    <row r="6" spans="1:11" ht="23.25">
      <c r="A6" s="13" t="s">
        <v>5</v>
      </c>
      <c r="B6" s="19">
        <f>Actual_Payment*12/Num_of_Months</f>
        <v>0</v>
      </c>
      <c r="C6" s="7"/>
      <c r="D6" s="8"/>
      <c r="E6" s="9"/>
      <c r="F6" s="10"/>
      <c r="G6" s="9"/>
      <c r="H6" s="12"/>
      <c r="I6" s="12"/>
      <c r="J6" s="14"/>
      <c r="K6" s="12"/>
    </row>
    <row r="7" spans="1:11" ht="23.25">
      <c r="A7" s="2"/>
      <c r="B7" s="2"/>
      <c r="C7" s="7"/>
      <c r="D7" s="8"/>
      <c r="E7" s="9"/>
      <c r="F7" s="10"/>
      <c r="G7" s="9"/>
      <c r="H7" s="12"/>
      <c r="I7" s="12"/>
      <c r="J7" s="9"/>
      <c r="K7" s="12"/>
    </row>
    <row r="8" spans="1:11" ht="23.25">
      <c r="A8" s="2" t="s">
        <v>6</v>
      </c>
      <c r="B8" s="20">
        <f>End_Date-Start_Date+1</f>
        <v>365</v>
      </c>
      <c r="C8" s="7"/>
      <c r="D8" s="8"/>
      <c r="E8" s="9"/>
      <c r="F8" s="10"/>
      <c r="G8" s="9"/>
      <c r="H8" s="12"/>
      <c r="I8" s="12"/>
      <c r="J8" s="12"/>
      <c r="K8" s="12"/>
    </row>
    <row r="9" spans="1:11" ht="23.25">
      <c r="A9" s="2" t="s">
        <v>7</v>
      </c>
      <c r="B9" s="21">
        <f>Actual_Payment/Num_of_Months</f>
        <v>0</v>
      </c>
      <c r="C9" s="7"/>
      <c r="D9" s="8"/>
      <c r="E9" s="9"/>
      <c r="F9" s="10"/>
      <c r="G9" s="9"/>
    </row>
    <row r="10" spans="1:11" ht="23.25">
      <c r="A10" s="2"/>
      <c r="B10" s="15"/>
      <c r="C10" s="7"/>
      <c r="D10" s="8"/>
      <c r="E10" s="9"/>
      <c r="F10" s="10"/>
      <c r="G10" s="9"/>
    </row>
    <row r="11" spans="1:11" ht="23.25">
      <c r="A11" s="1" t="s">
        <v>8</v>
      </c>
      <c r="B11" s="2"/>
      <c r="C11" s="7"/>
      <c r="D11" s="8"/>
      <c r="E11" s="9"/>
      <c r="F11" s="10"/>
      <c r="G11" s="9"/>
    </row>
    <row r="12" spans="1:11" ht="23.25">
      <c r="A12" s="1" t="s">
        <v>9</v>
      </c>
      <c r="B12" s="2"/>
      <c r="C12" s="7"/>
      <c r="D12" s="8"/>
      <c r="E12" s="9"/>
      <c r="F12" s="10"/>
      <c r="G12" s="9"/>
    </row>
    <row r="13" spans="1:11" ht="23.25">
      <c r="A13" s="5" t="s">
        <v>5</v>
      </c>
      <c r="B13" s="6">
        <v>0</v>
      </c>
      <c r="C13" s="7"/>
      <c r="D13" s="8"/>
      <c r="E13" s="9"/>
      <c r="F13" s="10"/>
      <c r="G13" s="9"/>
    </row>
    <row r="14" spans="1:11" ht="23.25">
      <c r="A14" s="5" t="s">
        <v>2</v>
      </c>
      <c r="B14" s="11">
        <v>41487</v>
      </c>
      <c r="C14" s="7"/>
      <c r="D14" s="8"/>
      <c r="E14" s="9"/>
      <c r="F14" s="10"/>
      <c r="G14" s="9"/>
    </row>
    <row r="15" spans="1:11" ht="23.25">
      <c r="A15" s="5" t="s">
        <v>3</v>
      </c>
      <c r="B15" s="11">
        <v>41851</v>
      </c>
      <c r="C15" s="7"/>
      <c r="D15" s="8"/>
      <c r="E15" s="9"/>
      <c r="F15" s="10"/>
      <c r="G15" s="9"/>
    </row>
    <row r="16" spans="1:11" ht="23.25">
      <c r="A16" s="13" t="s">
        <v>4</v>
      </c>
      <c r="B16" s="18">
        <f>($B$15-$B$14)/30.11111</f>
        <v>12.08856133168123</v>
      </c>
      <c r="C16" s="7"/>
      <c r="D16" s="8"/>
      <c r="E16" s="9"/>
      <c r="F16" s="10"/>
      <c r="G16" s="9"/>
    </row>
    <row r="17" spans="1:7" ht="23.25">
      <c r="A17" s="13" t="s">
        <v>1</v>
      </c>
      <c r="B17" s="19">
        <f>$B$13/12*$B$16</f>
        <v>0</v>
      </c>
      <c r="C17" s="7"/>
      <c r="D17" s="8"/>
      <c r="E17" s="9"/>
      <c r="F17" s="10"/>
      <c r="G17" s="9"/>
    </row>
    <row r="18" spans="1:7" ht="18.75">
      <c r="C18" s="7"/>
      <c r="D18" s="8"/>
      <c r="E18" s="9"/>
      <c r="F18" s="10"/>
      <c r="G18" s="9"/>
    </row>
    <row r="19" spans="1:7" ht="18.75">
      <c r="A19" s="16"/>
      <c r="B19" s="17"/>
    </row>
    <row r="20" spans="1:7" ht="18.75">
      <c r="A20" s="17"/>
      <c r="B20" s="17"/>
    </row>
    <row r="21" spans="1:7" ht="18.75">
      <c r="A21" s="17"/>
      <c r="B21" s="17"/>
    </row>
    <row r="23" spans="1:7" ht="18.75">
      <c r="A23" s="17"/>
    </row>
  </sheetData>
  <sheetProtection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5"/>
  <sheetViews>
    <sheetView tabSelected="1" zoomScale="75" zoomScaleNormal="75" workbookViewId="0">
      <selection activeCell="B27" sqref="B27"/>
    </sheetView>
  </sheetViews>
  <sheetFormatPr defaultRowHeight="21"/>
  <cols>
    <col min="1" max="1" width="32.7109375" style="22" bestFit="1" customWidth="1"/>
    <col min="2" max="2" width="43.140625" style="22" customWidth="1"/>
    <col min="3" max="3" width="74.42578125" style="22" hidden="1" customWidth="1"/>
    <col min="4" max="4" width="19.140625" style="22" hidden="1" customWidth="1"/>
    <col min="5" max="5" width="1.28515625" style="22" hidden="1" customWidth="1"/>
    <col min="6" max="6" width="16.28515625" style="22" hidden="1" customWidth="1"/>
    <col min="7" max="10" width="9.140625" style="22"/>
    <col min="11" max="11" width="16.28515625" style="22" bestFit="1" customWidth="1"/>
    <col min="12" max="16384" width="9.140625" style="22"/>
  </cols>
  <sheetData>
    <row r="1" spans="1:5">
      <c r="A1" s="43" t="s">
        <v>58</v>
      </c>
    </row>
    <row r="2" spans="1:5">
      <c r="A2" s="43"/>
    </row>
    <row r="3" spans="1:5">
      <c r="A3" s="46" t="s">
        <v>62</v>
      </c>
    </row>
    <row r="4" spans="1:5">
      <c r="A4" s="46" t="s">
        <v>63</v>
      </c>
    </row>
    <row r="5" spans="1:5">
      <c r="A5" s="32"/>
    </row>
    <row r="7" spans="1:5">
      <c r="A7" s="34" t="s">
        <v>10</v>
      </c>
      <c r="B7" s="26"/>
      <c r="C7" s="22" t="s">
        <v>17</v>
      </c>
      <c r="D7" s="22">
        <f>(YEAR($B$11)-YEAR($B$10))*12+MONTH($B$11)-MONTH($B$10)+1</f>
        <v>10</v>
      </c>
      <c r="E7" s="22" t="s">
        <v>36</v>
      </c>
    </row>
    <row r="8" spans="1:5">
      <c r="A8" s="34" t="s">
        <v>11</v>
      </c>
      <c r="B8" s="26"/>
      <c r="C8" s="22" t="s">
        <v>18</v>
      </c>
      <c r="D8" s="24">
        <f>EOMONTH($B$10,0)-$B$10+1</f>
        <v>15</v>
      </c>
      <c r="E8" s="22" t="s">
        <v>37</v>
      </c>
    </row>
    <row r="9" spans="1:5">
      <c r="A9" s="34" t="s">
        <v>12</v>
      </c>
      <c r="B9" s="26"/>
      <c r="C9" s="33" t="s">
        <v>15</v>
      </c>
      <c r="D9" s="22" t="b">
        <f>DAY($B$10)=1</f>
        <v>0</v>
      </c>
      <c r="E9" s="22" t="s">
        <v>38</v>
      </c>
    </row>
    <row r="10" spans="1:5">
      <c r="A10" s="34" t="s">
        <v>13</v>
      </c>
      <c r="B10" s="23">
        <v>43329</v>
      </c>
      <c r="C10" s="22" t="s">
        <v>19</v>
      </c>
      <c r="D10" s="22">
        <f>DAY(EOMONTH($B$11,0)-(EOMONTH($B$11,0)-$B$11))</f>
        <v>15</v>
      </c>
      <c r="E10" s="22" t="s">
        <v>39</v>
      </c>
    </row>
    <row r="11" spans="1:5">
      <c r="A11" s="34" t="s">
        <v>60</v>
      </c>
      <c r="B11" s="23">
        <v>43600</v>
      </c>
      <c r="C11" s="33" t="s">
        <v>16</v>
      </c>
      <c r="D11" s="22" t="b">
        <f>DAY($B$11)=DAY(EOMONTH($B$11,0))</f>
        <v>0</v>
      </c>
      <c r="E11" s="22" t="s">
        <v>40</v>
      </c>
    </row>
    <row r="12" spans="1:5">
      <c r="A12" s="34" t="s">
        <v>61</v>
      </c>
      <c r="B12" s="47">
        <f>B11+1</f>
        <v>43601</v>
      </c>
      <c r="C12" s="33"/>
    </row>
    <row r="13" spans="1:5">
      <c r="A13" s="34" t="s">
        <v>30</v>
      </c>
      <c r="B13" s="44">
        <f>D16</f>
        <v>8.9677419354838719</v>
      </c>
      <c r="C13" s="22" t="s">
        <v>20</v>
      </c>
      <c r="D13" s="22">
        <f>IF(AND($D$11=FALSE,$D$9=FALSE),$D$7-2,IF(OR($D$9=FALSE,$D$11=FALSE),$D$7-1,$D$7))</f>
        <v>8</v>
      </c>
      <c r="E13" s="22" t="s">
        <v>41</v>
      </c>
    </row>
    <row r="14" spans="1:5">
      <c r="A14" s="34" t="s">
        <v>31</v>
      </c>
      <c r="B14" s="39">
        <v>15700</v>
      </c>
      <c r="C14" s="22" t="s">
        <v>25</v>
      </c>
      <c r="D14" s="22">
        <f>IF($D$9=FALSE, $D$8/DAY(EOMONTH($B$10,0)),0)</f>
        <v>0.4838709677419355</v>
      </c>
      <c r="E14" s="22" t="s">
        <v>42</v>
      </c>
    </row>
    <row r="15" spans="1:5">
      <c r="A15" s="34" t="s">
        <v>32</v>
      </c>
      <c r="B15" s="45">
        <f>D18</f>
        <v>21008.633093525179</v>
      </c>
      <c r="C15" s="22" t="s">
        <v>26</v>
      </c>
      <c r="D15" s="22">
        <f>IF($D$11=FALSE, $D$10/DAY(EOMONTH($B$11,0)),0)</f>
        <v>0.4838709677419355</v>
      </c>
      <c r="E15" s="22" t="s">
        <v>43</v>
      </c>
    </row>
    <row r="16" spans="1:5">
      <c r="A16" s="34" t="s">
        <v>57</v>
      </c>
      <c r="B16" s="45">
        <f>B14/B13</f>
        <v>1750.7194244604316</v>
      </c>
      <c r="C16" s="22" t="s">
        <v>27</v>
      </c>
      <c r="D16" s="22">
        <f>SUM($D$13:$D$15)</f>
        <v>8.9677419354838719</v>
      </c>
      <c r="E16" s="22" t="s">
        <v>44</v>
      </c>
    </row>
    <row r="17" spans="1:5">
      <c r="C17" s="22" t="s">
        <v>28</v>
      </c>
      <c r="D17" s="22">
        <f>12/$D$16</f>
        <v>1.3381294964028776</v>
      </c>
      <c r="E17" s="22" t="s">
        <v>45</v>
      </c>
    </row>
    <row r="18" spans="1:5">
      <c r="C18" s="22" t="s">
        <v>29</v>
      </c>
      <c r="D18" s="37">
        <f>$B$14*$D$17</f>
        <v>21008.633093525179</v>
      </c>
      <c r="E18" s="22" t="s">
        <v>46</v>
      </c>
    </row>
    <row r="22" spans="1:5">
      <c r="A22" s="32" t="s">
        <v>34</v>
      </c>
    </row>
    <row r="23" spans="1:5">
      <c r="A23" s="32" t="s">
        <v>33</v>
      </c>
    </row>
    <row r="24" spans="1:5">
      <c r="A24" s="32"/>
    </row>
    <row r="25" spans="1:5">
      <c r="A25" s="34" t="s">
        <v>13</v>
      </c>
      <c r="B25" s="23">
        <v>43329</v>
      </c>
      <c r="C25" s="22" t="s">
        <v>17</v>
      </c>
      <c r="D25" s="22">
        <f>(YEAR($B$26)-YEAR($B$25))*12+MONTH($B$26)-MONTH($B$25)+1</f>
        <v>10</v>
      </c>
      <c r="E25" s="22" t="s">
        <v>47</v>
      </c>
    </row>
    <row r="26" spans="1:5">
      <c r="A26" s="34" t="s">
        <v>14</v>
      </c>
      <c r="B26" s="23">
        <v>43600</v>
      </c>
      <c r="C26" s="22" t="s">
        <v>18</v>
      </c>
      <c r="D26" s="36">
        <f>EOMONTH($B$25,0)-$B$25+1</f>
        <v>15</v>
      </c>
      <c r="E26" s="22" t="s">
        <v>35</v>
      </c>
    </row>
    <row r="27" spans="1:5">
      <c r="A27" s="34" t="s">
        <v>30</v>
      </c>
      <c r="B27" s="44">
        <f>D34</f>
        <v>8.9677419354838719</v>
      </c>
      <c r="C27" s="25" t="s">
        <v>15</v>
      </c>
      <c r="D27" s="22" t="b">
        <f>DAY($B$25)=1</f>
        <v>0</v>
      </c>
      <c r="E27" s="22" t="s">
        <v>48</v>
      </c>
    </row>
    <row r="28" spans="1:5">
      <c r="A28" s="34" t="s">
        <v>32</v>
      </c>
      <c r="B28" s="39">
        <v>21008.633094000001</v>
      </c>
      <c r="C28" s="22" t="s">
        <v>19</v>
      </c>
      <c r="D28" s="24">
        <f>DAY(EOMONTH($B$26,0)-(EOMONTH($B$26,0)-$B$26))</f>
        <v>15</v>
      </c>
      <c r="E28" s="22" t="s">
        <v>49</v>
      </c>
    </row>
    <row r="29" spans="1:5">
      <c r="A29" s="34" t="s">
        <v>31</v>
      </c>
      <c r="B29" s="44">
        <f>D36</f>
        <v>15700.000000354841</v>
      </c>
      <c r="C29" s="27" t="s">
        <v>16</v>
      </c>
      <c r="D29" s="22" t="b">
        <f>DAY($B$26)=DAY(EOMONTH($B$26,0))</f>
        <v>0</v>
      </c>
      <c r="E29" s="22" t="s">
        <v>50</v>
      </c>
    </row>
    <row r="30" spans="1:5">
      <c r="A30" s="28"/>
      <c r="C30" s="25" t="s">
        <v>20</v>
      </c>
      <c r="D30" s="22">
        <f>IF(AND($D$29=FALSE,$D$27=FALSE),$D$25-2,IF(OR($D$29=FALSE,$D$27=FALSE),$D$25-1,$D$25))</f>
        <v>8</v>
      </c>
      <c r="E30" s="22" t="s">
        <v>51</v>
      </c>
    </row>
    <row r="31" spans="1:5">
      <c r="A31" s="28"/>
      <c r="C31" s="25"/>
    </row>
    <row r="32" spans="1:5" s="32" customFormat="1">
      <c r="A32" s="40"/>
      <c r="C32" s="32" t="s">
        <v>21</v>
      </c>
      <c r="D32" s="32">
        <f>IF($D$27=FALSE, $D$26/DAY(EOMONTH($B$25, 0)), 0)</f>
        <v>0.4838709677419355</v>
      </c>
      <c r="E32" s="32" t="s">
        <v>52</v>
      </c>
    </row>
    <row r="33" spans="1:11" s="32" customFormat="1">
      <c r="A33" s="40"/>
      <c r="C33" s="32" t="s">
        <v>22</v>
      </c>
      <c r="D33" s="32">
        <f>IF($D$29=FALSE, $D$28/DAY(EOMONTH($B$26, 0)), 0)</f>
        <v>0.4838709677419355</v>
      </c>
      <c r="E33" s="32" t="s">
        <v>53</v>
      </c>
    </row>
    <row r="34" spans="1:11" s="32" customFormat="1">
      <c r="A34" s="35" t="s">
        <v>59</v>
      </c>
      <c r="C34" s="41" t="s">
        <v>23</v>
      </c>
      <c r="D34" s="42">
        <f>SUM($D$30:$D$33)</f>
        <v>8.9677419354838719</v>
      </c>
      <c r="E34" s="32" t="s">
        <v>54</v>
      </c>
    </row>
    <row r="35" spans="1:11">
      <c r="A35" s="29"/>
      <c r="C35" s="22" t="s">
        <v>28</v>
      </c>
      <c r="D35" s="22">
        <f>12/$D$34</f>
        <v>1.3381294964028776</v>
      </c>
      <c r="E35" s="22" t="s">
        <v>55</v>
      </c>
    </row>
    <row r="36" spans="1:11" ht="42">
      <c r="C36" s="27" t="s">
        <v>24</v>
      </c>
      <c r="D36" s="38">
        <f>$B$28/$D$35</f>
        <v>15700.000000354841</v>
      </c>
      <c r="E36" s="22" t="s">
        <v>56</v>
      </c>
    </row>
    <row r="38" spans="1:11">
      <c r="F38" s="30"/>
    </row>
    <row r="40" spans="1:11">
      <c r="D40" s="30"/>
      <c r="E40" s="30"/>
      <c r="K40" s="24"/>
    </row>
    <row r="41" spans="1:11">
      <c r="D41" s="30"/>
      <c r="E41" s="30"/>
      <c r="K41" s="24"/>
    </row>
    <row r="42" spans="1:11">
      <c r="D42" s="30"/>
      <c r="E42" s="30"/>
      <c r="K42" s="24"/>
    </row>
    <row r="45" spans="1:11">
      <c r="D45" s="31"/>
    </row>
  </sheetData>
  <sheetProtection selectLockedCells="1"/>
  <dataConsolidate/>
  <dataValidations xWindow="406" yWindow="679" count="1">
    <dataValidation allowBlank="1" showErrorMessage="1" prompt="You must enter a valid Start Date and End Date for the calculator to work correctly." sqref="B10:B12 B25:B26" xr:uid="{00000000-0002-0000-0100-000000000000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Sheet1</vt:lpstr>
      <vt:lpstr>Salary Stipend Calculator</vt:lpstr>
      <vt:lpstr>Actual_Payment</vt:lpstr>
      <vt:lpstr>Annual_Salary_per_Month</vt:lpstr>
      <vt:lpstr>Annualized_Salary</vt:lpstr>
      <vt:lpstr>End_Date</vt:lpstr>
      <vt:lpstr>Num_of_Days</vt:lpstr>
      <vt:lpstr>Num_of_Months</vt:lpstr>
      <vt:lpstr>Salary_per_Month</vt:lpstr>
      <vt:lpstr>Start_Date</vt:lpstr>
    </vt:vector>
  </TitlesOfParts>
  <Company>The University of North Carolina at Chapel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cp:lastPrinted>2015-06-24T17:50:31Z</cp:lastPrinted>
  <dcterms:created xsi:type="dcterms:W3CDTF">2014-05-13T18:30:42Z</dcterms:created>
  <dcterms:modified xsi:type="dcterms:W3CDTF">2018-07-11T13:46:08Z</dcterms:modified>
</cp:coreProperties>
</file>